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55" windowHeight="720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<sst xmlns="http://schemas.openxmlformats.org/spreadsheetml/2006/main" count="209" uniqueCount="125">
  <si>
    <t>GOKAK TEXTILES LTD</t>
  </si>
  <si>
    <t>Registered Office: 1st Floor, 45/3 gopalkrishna Complex Residency Cross Road Bangalore - 560052</t>
  </si>
  <si>
    <t>Secretary</t>
  </si>
  <si>
    <t>Bombay Stock Exchange Ltd</t>
  </si>
  <si>
    <t>Phiroze Jeejeebhoy Towers</t>
  </si>
  <si>
    <t xml:space="preserve">Dalal Street </t>
  </si>
  <si>
    <t>Mumbai -400001</t>
  </si>
  <si>
    <t>Dear Sirs,</t>
  </si>
  <si>
    <t xml:space="preserve">Compliance with the requirements of Clause 41 of the Listing Agreement </t>
  </si>
  <si>
    <t xml:space="preserve">     Audited Financial Results for the Quarter and Year ended 31st March,2010</t>
  </si>
  <si>
    <t xml:space="preserve">     We set out the audited financial results for the quarter and year ended 31st March,2010</t>
  </si>
  <si>
    <t>Rs in Lacs</t>
  </si>
  <si>
    <t>Quarter I</t>
  </si>
  <si>
    <t>Quarter II</t>
  </si>
  <si>
    <t>Half Year</t>
  </si>
  <si>
    <t>Quarter III</t>
  </si>
  <si>
    <t>Nine Months</t>
  </si>
  <si>
    <t>Quarter IV</t>
  </si>
  <si>
    <t>Year</t>
  </si>
  <si>
    <t>Sr No</t>
  </si>
  <si>
    <t>PARTICULARS</t>
  </si>
  <si>
    <t>ended</t>
  </si>
  <si>
    <t>30.06.2009</t>
  </si>
  <si>
    <t>30.06.2008</t>
  </si>
  <si>
    <t>Sept,09</t>
  </si>
  <si>
    <t>Sept,08</t>
  </si>
  <si>
    <t>30.09.2009</t>
  </si>
  <si>
    <t>30.09.2008</t>
  </si>
  <si>
    <t>31.12.2009</t>
  </si>
  <si>
    <t>31.12.2008</t>
  </si>
  <si>
    <t>31.03.2010</t>
  </si>
  <si>
    <t>31.03.2009</t>
  </si>
  <si>
    <t>Reviewed</t>
  </si>
  <si>
    <t>Unaudited</t>
  </si>
  <si>
    <t>Audited</t>
  </si>
  <si>
    <t>Net Sales/Income From Operations</t>
  </si>
  <si>
    <t xml:space="preserve">Other Operating Income </t>
  </si>
  <si>
    <t>Total Income ( 1+2 )</t>
  </si>
  <si>
    <t>Total Expenditure</t>
  </si>
  <si>
    <t xml:space="preserve"> </t>
  </si>
  <si>
    <t>a) Increase(-)/Decrease (+) in Stock and work-in-Process</t>
  </si>
  <si>
    <t>b) Consumption of Raw Materials</t>
  </si>
  <si>
    <t>c) Purchase of Trading Goods</t>
  </si>
  <si>
    <t>d) Power and Fuel</t>
  </si>
  <si>
    <t>e) Employees Cost</t>
  </si>
  <si>
    <t>f) Depreciation</t>
  </si>
  <si>
    <t xml:space="preserve">g) Other Expenditure </t>
  </si>
  <si>
    <t xml:space="preserve">    Sub Total</t>
  </si>
  <si>
    <t>Operating Profit/(Loss) before Interest  (3-4)</t>
  </si>
  <si>
    <t xml:space="preserve">Interest </t>
  </si>
  <si>
    <t>Profit/( Loss ) from ordinary activities before Tax (3-4-5)</t>
  </si>
  <si>
    <t>Less Provision for Taxation</t>
  </si>
  <si>
    <t>Income-tax-Current</t>
  </si>
  <si>
    <t>Income-tax-Deferred</t>
  </si>
  <si>
    <t>Fringe Benefit Tax</t>
  </si>
  <si>
    <t>Sub total</t>
  </si>
  <si>
    <t>Net Profit/(Loss) For the Period ( 7-8 )</t>
  </si>
  <si>
    <t>Paid up Equity Share Capital</t>
  </si>
  <si>
    <t>( Face Value of Rs 10 each)</t>
  </si>
  <si>
    <t>Reserves excluding Revaluation Reserve</t>
  </si>
  <si>
    <t>Basic and Diluted Earnings per share of face value of Rs 10 each</t>
  </si>
  <si>
    <t>Public Shareholding</t>
  </si>
  <si>
    <t xml:space="preserve">            (a) Number of Shares</t>
  </si>
  <si>
    <t xml:space="preserve">            (b) Percentage of Shareholding</t>
  </si>
  <si>
    <t>Promoter and Promoter Group Shareholding</t>
  </si>
  <si>
    <t>a)   Pledged /encumbered</t>
  </si>
  <si>
    <t>     - Number of shares</t>
  </si>
  <si>
    <t>-</t>
  </si>
  <si>
    <t>     - Percentage of shares (as % of the total shareholding of</t>
  </si>
  <si>
    <t>       promoter and promoter group)</t>
  </si>
  <si>
    <t>     - Percentage of shares (as % of the total share capital of</t>
  </si>
  <si>
    <t>       the company)</t>
  </si>
  <si>
    <t>b)   Non-encumbered </t>
  </si>
  <si>
    <t>      - Number of Shares</t>
  </si>
  <si>
    <t>      - Percentage of shares (as % of the total shareholding of</t>
  </si>
  <si>
    <t>        promoter and promoter group)</t>
  </si>
  <si>
    <t>      - Percentage of shares (as % of the total share capital of the</t>
  </si>
  <si>
    <t>        Company)</t>
  </si>
  <si>
    <t>Notes:</t>
  </si>
  <si>
    <t>( a )</t>
  </si>
  <si>
    <t>The above results were reviewed by the Audit Committee and approved by the Board of Directors of the Company at their meeting held on 27th May, 2010.</t>
  </si>
  <si>
    <t>( b )</t>
  </si>
  <si>
    <t>Non availability of water and delayed monsoon resulted in lower production and sale of dyed and processed yarn. Further   hydro power could also not be generated during the 1st quarter resulting in higher power cost.</t>
  </si>
  <si>
    <t>( c )</t>
  </si>
  <si>
    <t>The above results include expenses of Rs 3.92 crs for creating manufacturing and marketing facilities for undergarments which will be marketed in the current year</t>
  </si>
  <si>
    <t>( d )</t>
  </si>
  <si>
    <t>No shareholders complaint has been received during the quarter ended 31st March 2010 and no complaint is outstanding on 31st March 2010.</t>
  </si>
  <si>
    <t>( e )</t>
  </si>
  <si>
    <t xml:space="preserve">The Company operates one segment only, namely Textiles. Sales in different geographical segments are subject to same risk and reward relationship.Accordingly, in the opinion of the management the information relating to the segment reporting as set out under Accounting Standard 17 is not applicable  </t>
  </si>
  <si>
    <t>( f )</t>
  </si>
  <si>
    <t>For the year ended March 31, 2010, in compliance with Accounting Standard 22 the deferred tax asset on only post demerger unabsorbed depreciation has been recognised to the extent of deferred tax liability on account of depreciation.</t>
  </si>
  <si>
    <t>( g )</t>
  </si>
  <si>
    <t>The figures for the corresponding periods have been regrouped and rearranged wherever necessary, to make them comparable.</t>
  </si>
  <si>
    <t>For GOKAK TEXTILES LIMITED</t>
  </si>
  <si>
    <t>FOR GOKAK TEXTILES LIMITED</t>
  </si>
  <si>
    <t>Cont… 2</t>
  </si>
  <si>
    <t>--  2  --</t>
  </si>
  <si>
    <t>(h)</t>
  </si>
  <si>
    <t>STATEMENT OF ASSETS AND LIABILITIES</t>
  </si>
  <si>
    <t>Particulars</t>
  </si>
  <si>
    <t>Year Ended March 31, 2010</t>
  </si>
  <si>
    <t>Year ended March 31, 2009</t>
  </si>
  <si>
    <t>SHAREHOLDERS FUND:</t>
  </si>
  <si>
    <t>(a) Capital</t>
  </si>
  <si>
    <r>
      <t>(b)</t>
    </r>
    <r>
      <rPr>
        <sz val="7"/>
        <color indexed="8"/>
        <rFont val="Times New Roman"/>
        <family val="1"/>
      </rPr>
      <t xml:space="preserve">    </t>
    </r>
    <r>
      <rPr>
        <sz val="11"/>
        <color indexed="8"/>
        <rFont val="Times New Roman"/>
        <family val="1"/>
      </rPr>
      <t>Reserves and Surplus</t>
    </r>
  </si>
  <si>
    <t>LOAN FUNDS</t>
  </si>
  <si>
    <t>DEFERRED TAX LIABILITY</t>
  </si>
  <si>
    <t>TOTAL</t>
  </si>
  <si>
    <t>FIXED ASSETS</t>
  </si>
  <si>
    <t>INVESTMENTS</t>
  </si>
  <si>
    <t>CURRENT ASSETS, LOANS AND ADVANCES</t>
  </si>
  <si>
    <t>(a) Inventories</t>
  </si>
  <si>
    <t>(b) Sundry Debtors</t>
  </si>
  <si>
    <t>(c) Cash and Bank balances</t>
  </si>
  <si>
    <t>(d) Other current assets</t>
  </si>
  <si>
    <t>(e) Loans and Advances</t>
  </si>
  <si>
    <t xml:space="preserve">Less: Current Liabilities and Provisions </t>
  </si>
  <si>
    <t>(a) Liabilities</t>
  </si>
  <si>
    <t>(b) Provisions</t>
  </si>
  <si>
    <t>MISCELLANEOUS EXPENDITURE (NOT WRITTEN OFF OR ADJUSTED)</t>
  </si>
  <si>
    <t>PROFIT AND LOSS ACCOUNT</t>
  </si>
  <si>
    <t>For Gokak Textiles Limited</t>
  </si>
  <si>
    <t>H. S. Bhaskar</t>
  </si>
  <si>
    <t>Executive Director And CEO</t>
  </si>
  <si>
    <t>27.05.2010</t>
  </si>
</sst>
</file>

<file path=xl/styles.xml><?xml version="1.0" encoding="utf-8"?>
<styleSheet xmlns="http://schemas.openxmlformats.org/spreadsheetml/2006/main">
  <numFmts count="16">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_-;\-* #,##0.00_-;_-* &quot;-&quot;??_-;_-@_-"/>
  </numFmts>
  <fonts count="23">
    <font>
      <sz val="10"/>
      <name val="Arial"/>
      <family val="0"/>
    </font>
    <font>
      <sz val="10"/>
      <name val="Verdana"/>
      <family val="2"/>
    </font>
    <font>
      <sz val="10"/>
      <color indexed="10"/>
      <name val="Verdana"/>
      <family val="2"/>
    </font>
    <font>
      <b/>
      <sz val="18"/>
      <name val="Bookman Old Style"/>
      <family val="1"/>
    </font>
    <font>
      <b/>
      <sz val="18"/>
      <name val="Verdana"/>
      <family val="2"/>
    </font>
    <font>
      <b/>
      <sz val="10"/>
      <name val="Bookman Old Style"/>
      <family val="1"/>
    </font>
    <font>
      <sz val="10"/>
      <name val="Bookman Old Style"/>
      <family val="1"/>
    </font>
    <font>
      <sz val="12"/>
      <name val="Bookman Old Style"/>
      <family val="1"/>
    </font>
    <font>
      <b/>
      <sz val="12"/>
      <name val="Bookman Old Style"/>
      <family val="1"/>
    </font>
    <font>
      <b/>
      <sz val="10"/>
      <name val="Verdana"/>
      <family val="2"/>
    </font>
    <font>
      <b/>
      <i/>
      <sz val="12"/>
      <name val="Bookman Old Style"/>
      <family val="1"/>
    </font>
    <font>
      <i/>
      <sz val="12"/>
      <name val="Bookman Old Style"/>
      <family val="1"/>
    </font>
    <font>
      <sz val="10"/>
      <name val="Courier"/>
      <family val="3"/>
    </font>
    <font>
      <sz val="11"/>
      <name val="Bookman Old Style"/>
      <family val="1"/>
    </font>
    <font>
      <sz val="14"/>
      <name val="Bookman Old Style"/>
      <family val="1"/>
    </font>
    <font>
      <b/>
      <sz val="14"/>
      <name val="Bookman Old Style"/>
      <family val="1"/>
    </font>
    <font>
      <sz val="11"/>
      <color indexed="8"/>
      <name val="Calibri"/>
      <family val="2"/>
    </font>
    <font>
      <b/>
      <sz val="12"/>
      <color indexed="8"/>
      <name val="Times New Roman"/>
      <family val="1"/>
    </font>
    <font>
      <sz val="12"/>
      <color indexed="8"/>
      <name val="Times New Roman"/>
      <family val="1"/>
    </font>
    <font>
      <b/>
      <sz val="11"/>
      <color indexed="8"/>
      <name val="Times New Roman"/>
      <family val="1"/>
    </font>
    <font>
      <sz val="11"/>
      <color indexed="8"/>
      <name val="Times New Roman"/>
      <family val="1"/>
    </font>
    <font>
      <sz val="7"/>
      <color indexed="8"/>
      <name val="Times New Roman"/>
      <family val="1"/>
    </font>
    <font>
      <b/>
      <sz val="11"/>
      <color indexed="8"/>
      <name val="Calibri"/>
      <family val="2"/>
    </font>
  </fonts>
  <fills count="3">
    <fill>
      <patternFill/>
    </fill>
    <fill>
      <patternFill patternType="gray125"/>
    </fill>
    <fill>
      <patternFill patternType="solid">
        <fgColor indexed="9"/>
        <bgColor indexed="64"/>
      </patternFill>
    </fill>
  </fills>
  <borders count="19">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thin"/>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medium"/>
      <top style="thin"/>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6" fillId="0" borderId="0">
      <alignment/>
      <protection/>
    </xf>
    <xf numFmtId="0" fontId="12" fillId="0" borderId="0">
      <alignment/>
      <protection/>
    </xf>
    <xf numFmtId="0" fontId="1" fillId="0" borderId="0">
      <alignment/>
      <protection/>
    </xf>
    <xf numFmtId="9" fontId="0" fillId="0" borderId="0" applyFont="0" applyFill="0" applyBorder="0" applyAlignment="0" applyProtection="0"/>
  </cellStyleXfs>
  <cellXfs count="138">
    <xf numFmtId="0" fontId="0" fillId="0" borderId="0" xfId="0" applyAlignment="1">
      <alignment/>
    </xf>
    <xf numFmtId="0" fontId="1" fillId="0" borderId="0" xfId="21">
      <alignment/>
      <protection/>
    </xf>
    <xf numFmtId="0" fontId="1" fillId="2" borderId="0" xfId="21" applyFont="1" applyFill="1">
      <alignment/>
      <protection/>
    </xf>
    <xf numFmtId="0" fontId="2" fillId="0" borderId="0" xfId="21" applyFont="1">
      <alignment/>
      <protection/>
    </xf>
    <xf numFmtId="0" fontId="4" fillId="2" borderId="0" xfId="21" applyFont="1" applyFill="1" applyAlignment="1">
      <alignment horizontal="center"/>
      <protection/>
    </xf>
    <xf numFmtId="0" fontId="5" fillId="2" borderId="0" xfId="21" applyFont="1" applyFill="1" applyAlignment="1">
      <alignment horizontal="center"/>
      <protection/>
    </xf>
    <xf numFmtId="0" fontId="6" fillId="2" borderId="0" xfId="21" applyFont="1" applyFill="1">
      <alignment/>
      <protection/>
    </xf>
    <xf numFmtId="0" fontId="7" fillId="2" borderId="0" xfId="21" applyFont="1" applyFill="1">
      <alignment/>
      <protection/>
    </xf>
    <xf numFmtId="17" fontId="1" fillId="0" borderId="0" xfId="21" applyNumberFormat="1">
      <alignment/>
      <protection/>
    </xf>
    <xf numFmtId="0" fontId="5" fillId="2" borderId="0" xfId="21" applyFont="1" applyFill="1">
      <alignment/>
      <protection/>
    </xf>
    <xf numFmtId="0" fontId="6" fillId="0" borderId="0" xfId="21" applyFont="1">
      <alignment/>
      <protection/>
    </xf>
    <xf numFmtId="0" fontId="9" fillId="2" borderId="0" xfId="21" applyFont="1" applyFill="1" applyAlignment="1">
      <alignment horizontal="right"/>
      <protection/>
    </xf>
    <xf numFmtId="0" fontId="9" fillId="2" borderId="0" xfId="21" applyFont="1" applyFill="1">
      <alignment/>
      <protection/>
    </xf>
    <xf numFmtId="0" fontId="1" fillId="0" borderId="0" xfId="21" applyFont="1">
      <alignment/>
      <protection/>
    </xf>
    <xf numFmtId="0" fontId="8" fillId="2" borderId="1" xfId="21" applyFont="1" applyFill="1" applyBorder="1">
      <alignment/>
      <protection/>
    </xf>
    <xf numFmtId="0" fontId="8" fillId="2" borderId="2" xfId="21" applyFont="1" applyFill="1" applyBorder="1">
      <alignment/>
      <protection/>
    </xf>
    <xf numFmtId="0" fontId="8" fillId="2" borderId="3" xfId="21" applyFont="1" applyFill="1" applyBorder="1" applyAlignment="1">
      <alignment horizontal="center"/>
      <protection/>
    </xf>
    <xf numFmtId="0" fontId="8" fillId="2" borderId="2" xfId="21" applyFont="1" applyFill="1" applyBorder="1" applyAlignment="1">
      <alignment horizontal="center"/>
      <protection/>
    </xf>
    <xf numFmtId="0" fontId="8" fillId="2" borderId="1" xfId="21" applyFont="1" applyFill="1" applyBorder="1" applyAlignment="1">
      <alignment horizontal="center"/>
      <protection/>
    </xf>
    <xf numFmtId="0" fontId="10" fillId="2" borderId="2" xfId="21" applyFont="1" applyFill="1" applyBorder="1" applyAlignment="1">
      <alignment horizontal="center"/>
      <protection/>
    </xf>
    <xf numFmtId="0" fontId="8" fillId="2" borderId="4" xfId="21" applyFont="1" applyFill="1" applyBorder="1">
      <alignment/>
      <protection/>
    </xf>
    <xf numFmtId="0" fontId="8" fillId="2" borderId="5" xfId="21" applyFont="1" applyFill="1" applyBorder="1">
      <alignment/>
      <protection/>
    </xf>
    <xf numFmtId="0" fontId="8" fillId="2" borderId="6" xfId="21" applyFont="1" applyFill="1" applyBorder="1" applyAlignment="1">
      <alignment horizontal="center"/>
      <protection/>
    </xf>
    <xf numFmtId="0" fontId="8" fillId="2" borderId="5" xfId="21" applyFont="1" applyFill="1" applyBorder="1" applyAlignment="1">
      <alignment horizontal="center"/>
      <protection/>
    </xf>
    <xf numFmtId="0" fontId="8" fillId="2" borderId="4" xfId="21" applyFont="1" applyFill="1" applyBorder="1" applyAlignment="1">
      <alignment horizontal="center"/>
      <protection/>
    </xf>
    <xf numFmtId="0" fontId="10" fillId="2" borderId="5" xfId="21" applyFont="1" applyFill="1" applyBorder="1" applyAlignment="1">
      <alignment horizontal="center"/>
      <protection/>
    </xf>
    <xf numFmtId="0" fontId="8" fillId="2" borderId="7" xfId="21" applyFont="1" applyFill="1" applyBorder="1">
      <alignment/>
      <protection/>
    </xf>
    <xf numFmtId="0" fontId="8" fillId="2" borderId="8" xfId="21" applyFont="1" applyFill="1" applyBorder="1">
      <alignment/>
      <protection/>
    </xf>
    <xf numFmtId="0" fontId="8" fillId="2" borderId="9" xfId="21" applyFont="1" applyFill="1" applyBorder="1" applyAlignment="1">
      <alignment horizontal="center"/>
      <protection/>
    </xf>
    <xf numFmtId="0" fontId="8" fillId="2" borderId="8" xfId="21" applyFont="1" applyFill="1" applyBorder="1" applyAlignment="1">
      <alignment horizontal="center"/>
      <protection/>
    </xf>
    <xf numFmtId="0" fontId="8" fillId="2" borderId="7" xfId="21" applyFont="1" applyFill="1" applyBorder="1" applyAlignment="1">
      <alignment horizontal="center"/>
      <protection/>
    </xf>
    <xf numFmtId="0" fontId="10" fillId="2" borderId="8" xfId="21" applyFont="1" applyFill="1" applyBorder="1" applyAlignment="1">
      <alignment horizontal="center"/>
      <protection/>
    </xf>
    <xf numFmtId="0" fontId="7" fillId="2" borderId="2" xfId="21" applyFont="1" applyFill="1" applyBorder="1" applyAlignment="1">
      <alignment horizontal="center"/>
      <protection/>
    </xf>
    <xf numFmtId="0" fontId="7" fillId="2" borderId="3" xfId="21" applyFont="1" applyFill="1" applyBorder="1">
      <alignment/>
      <protection/>
    </xf>
    <xf numFmtId="0" fontId="8" fillId="2" borderId="10" xfId="21" applyFont="1" applyFill="1" applyBorder="1" applyAlignment="1">
      <alignment horizontal="center"/>
      <protection/>
    </xf>
    <xf numFmtId="0" fontId="8" fillId="2" borderId="11" xfId="21" applyFont="1" applyFill="1" applyBorder="1" applyAlignment="1">
      <alignment horizontal="center"/>
      <protection/>
    </xf>
    <xf numFmtId="0" fontId="10" fillId="2" borderId="11" xfId="21" applyFont="1" applyFill="1" applyBorder="1" applyAlignment="1">
      <alignment horizontal="center"/>
      <protection/>
    </xf>
    <xf numFmtId="0" fontId="11" fillId="2" borderId="11" xfId="21" applyFont="1" applyFill="1" applyBorder="1" applyAlignment="1">
      <alignment horizontal="center"/>
      <protection/>
    </xf>
    <xf numFmtId="0" fontId="11" fillId="2" borderId="12" xfId="21" applyFont="1" applyFill="1" applyBorder="1" applyAlignment="1">
      <alignment horizontal="center"/>
      <protection/>
    </xf>
    <xf numFmtId="0" fontId="7" fillId="2" borderId="5" xfId="21" applyFont="1" applyFill="1" applyBorder="1" applyAlignment="1">
      <alignment horizontal="center"/>
      <protection/>
    </xf>
    <xf numFmtId="0" fontId="7" fillId="2" borderId="6" xfId="21" applyFont="1" applyFill="1" applyBorder="1">
      <alignment/>
      <protection/>
    </xf>
    <xf numFmtId="0" fontId="11" fillId="2" borderId="5" xfId="21" applyFont="1" applyFill="1" applyBorder="1">
      <alignment/>
      <protection/>
    </xf>
    <xf numFmtId="0" fontId="7" fillId="2" borderId="5" xfId="21" applyFont="1" applyFill="1" applyBorder="1">
      <alignment/>
      <protection/>
    </xf>
    <xf numFmtId="0" fontId="7" fillId="2" borderId="4" xfId="21" applyFont="1" applyFill="1" applyBorder="1">
      <alignment/>
      <protection/>
    </xf>
    <xf numFmtId="0" fontId="8" fillId="2" borderId="6" xfId="21" applyFont="1" applyFill="1" applyBorder="1">
      <alignment/>
      <protection/>
    </xf>
    <xf numFmtId="43" fontId="7" fillId="2" borderId="6" xfId="15" applyFont="1" applyFill="1" applyBorder="1" applyAlignment="1">
      <alignment/>
    </xf>
    <xf numFmtId="43" fontId="11" fillId="2" borderId="5" xfId="15" applyFont="1" applyFill="1" applyBorder="1" applyAlignment="1">
      <alignment/>
    </xf>
    <xf numFmtId="43" fontId="7" fillId="2" borderId="5" xfId="15" applyFont="1" applyFill="1" applyBorder="1" applyAlignment="1">
      <alignment/>
    </xf>
    <xf numFmtId="43" fontId="7" fillId="2" borderId="4" xfId="15" applyFont="1" applyFill="1" applyBorder="1" applyAlignment="1">
      <alignment/>
    </xf>
    <xf numFmtId="0" fontId="12" fillId="0" borderId="0" xfId="20" applyFont="1">
      <alignment/>
      <protection/>
    </xf>
    <xf numFmtId="0" fontId="12" fillId="0" borderId="0" xfId="20">
      <alignment/>
      <protection/>
    </xf>
    <xf numFmtId="43" fontId="1" fillId="0" borderId="0" xfId="15" applyFont="1" applyAlignment="1">
      <alignment/>
    </xf>
    <xf numFmtId="0" fontId="12" fillId="0" borderId="0" xfId="20" applyFont="1" applyAlignment="1">
      <alignment horizontal="right"/>
      <protection/>
    </xf>
    <xf numFmtId="2" fontId="1" fillId="0" borderId="0" xfId="21" applyNumberFormat="1">
      <alignment/>
      <protection/>
    </xf>
    <xf numFmtId="2" fontId="1" fillId="0" borderId="0" xfId="21" applyNumberFormat="1" applyFont="1">
      <alignment/>
      <protection/>
    </xf>
    <xf numFmtId="43" fontId="8" fillId="2" borderId="13" xfId="15" applyFont="1" applyFill="1" applyBorder="1" applyAlignment="1">
      <alignment/>
    </xf>
    <xf numFmtId="43" fontId="10" fillId="2" borderId="14" xfId="15" applyFont="1" applyFill="1" applyBorder="1" applyAlignment="1">
      <alignment/>
    </xf>
    <xf numFmtId="43" fontId="10" fillId="2" borderId="13" xfId="15" applyFont="1" applyFill="1" applyBorder="1" applyAlignment="1">
      <alignment/>
    </xf>
    <xf numFmtId="43" fontId="10" fillId="2" borderId="15" xfId="15" applyFont="1" applyFill="1" applyBorder="1" applyAlignment="1">
      <alignment/>
    </xf>
    <xf numFmtId="43" fontId="1" fillId="0" borderId="0" xfId="21" applyNumberFormat="1">
      <alignment/>
      <protection/>
    </xf>
    <xf numFmtId="43" fontId="10" fillId="2" borderId="16" xfId="15" applyFont="1" applyFill="1" applyBorder="1" applyAlignment="1">
      <alignment/>
    </xf>
    <xf numFmtId="43" fontId="10" fillId="2" borderId="17" xfId="15" applyFont="1" applyFill="1" applyBorder="1" applyAlignment="1">
      <alignment/>
    </xf>
    <xf numFmtId="43" fontId="11" fillId="2" borderId="4" xfId="15" applyFont="1" applyFill="1" applyBorder="1" applyAlignment="1">
      <alignment/>
    </xf>
    <xf numFmtId="43" fontId="7" fillId="2" borderId="2" xfId="15" applyFont="1" applyFill="1" applyBorder="1" applyAlignment="1">
      <alignment/>
    </xf>
    <xf numFmtId="43" fontId="7" fillId="2" borderId="0" xfId="15" applyFont="1" applyFill="1" applyBorder="1" applyAlignment="1">
      <alignment/>
    </xf>
    <xf numFmtId="43" fontId="7" fillId="0" borderId="5" xfId="15" applyFont="1" applyFill="1" applyBorder="1" applyAlignment="1">
      <alignment/>
    </xf>
    <xf numFmtId="43" fontId="8" fillId="2" borderId="6" xfId="15" applyFont="1" applyFill="1" applyBorder="1" applyAlignment="1">
      <alignment/>
    </xf>
    <xf numFmtId="43" fontId="8" fillId="2" borderId="0" xfId="15" applyFont="1" applyFill="1" applyBorder="1" applyAlignment="1">
      <alignment/>
    </xf>
    <xf numFmtId="43" fontId="8" fillId="2" borderId="5" xfId="15" applyFont="1" applyFill="1" applyBorder="1" applyAlignment="1">
      <alignment/>
    </xf>
    <xf numFmtId="170" fontId="1" fillId="0" borderId="0" xfId="21" applyNumberFormat="1">
      <alignment/>
      <protection/>
    </xf>
    <xf numFmtId="43" fontId="10" fillId="2" borderId="4" xfId="15" applyFont="1" applyFill="1" applyBorder="1" applyAlignment="1">
      <alignment/>
    </xf>
    <xf numFmtId="43" fontId="10" fillId="2" borderId="5" xfId="15" applyFont="1" applyFill="1" applyBorder="1" applyAlignment="1">
      <alignment/>
    </xf>
    <xf numFmtId="43" fontId="10" fillId="2" borderId="6" xfId="15" applyFont="1" applyFill="1" applyBorder="1" applyAlignment="1">
      <alignment/>
    </xf>
    <xf numFmtId="43" fontId="10" fillId="0" borderId="5" xfId="15" applyFont="1" applyFill="1" applyBorder="1" applyAlignment="1">
      <alignment/>
    </xf>
    <xf numFmtId="43" fontId="8" fillId="2" borderId="4" xfId="15" applyFont="1" applyFill="1" applyBorder="1" applyAlignment="1">
      <alignment/>
    </xf>
    <xf numFmtId="0" fontId="8" fillId="2" borderId="6" xfId="21" applyFont="1" applyFill="1" applyBorder="1" applyAlignment="1">
      <alignment horizontal="left"/>
      <protection/>
    </xf>
    <xf numFmtId="170" fontId="8" fillId="2" borderId="6" xfId="15" applyNumberFormat="1" applyFont="1" applyFill="1" applyBorder="1" applyAlignment="1">
      <alignment/>
    </xf>
    <xf numFmtId="170" fontId="10" fillId="2" borderId="4" xfId="15" applyNumberFormat="1" applyFont="1" applyFill="1" applyBorder="1" applyAlignment="1">
      <alignment/>
    </xf>
    <xf numFmtId="170" fontId="10" fillId="2" borderId="5" xfId="15" applyNumberFormat="1" applyFont="1" applyFill="1" applyBorder="1" applyAlignment="1">
      <alignment/>
    </xf>
    <xf numFmtId="170" fontId="10" fillId="2" borderId="6" xfId="15" applyNumberFormat="1" applyFont="1" applyFill="1" applyBorder="1" applyAlignment="1">
      <alignment/>
    </xf>
    <xf numFmtId="10" fontId="8" fillId="2" borderId="6" xfId="15" applyNumberFormat="1" applyFont="1" applyFill="1" applyBorder="1" applyAlignment="1">
      <alignment/>
    </xf>
    <xf numFmtId="10" fontId="10" fillId="2" borderId="4" xfId="15" applyNumberFormat="1" applyFont="1" applyFill="1" applyBorder="1" applyAlignment="1">
      <alignment/>
    </xf>
    <xf numFmtId="10" fontId="10" fillId="2" borderId="5" xfId="15" applyNumberFormat="1" applyFont="1" applyFill="1" applyBorder="1" applyAlignment="1">
      <alignment/>
    </xf>
    <xf numFmtId="10" fontId="10" fillId="2" borderId="6" xfId="15" applyNumberFormat="1" applyFont="1" applyFill="1" applyBorder="1" applyAlignment="1">
      <alignment/>
    </xf>
    <xf numFmtId="0" fontId="8" fillId="2" borderId="6" xfId="0" applyFont="1" applyFill="1" applyBorder="1" applyAlignment="1">
      <alignment vertical="top" wrapText="1"/>
    </xf>
    <xf numFmtId="0" fontId="1" fillId="0" borderId="5" xfId="21" applyBorder="1">
      <alignment/>
      <protection/>
    </xf>
    <xf numFmtId="10" fontId="10" fillId="2" borderId="5" xfId="15" applyNumberFormat="1" applyFont="1" applyFill="1" applyBorder="1" applyAlignment="1">
      <alignment horizontal="center"/>
    </xf>
    <xf numFmtId="10" fontId="10" fillId="2" borderId="6" xfId="15" applyNumberFormat="1" applyFont="1" applyFill="1" applyBorder="1" applyAlignment="1">
      <alignment horizontal="center"/>
    </xf>
    <xf numFmtId="10" fontId="10" fillId="2" borderId="4" xfId="15" applyNumberFormat="1" applyFont="1" applyFill="1" applyBorder="1" applyAlignment="1">
      <alignment horizontal="center"/>
    </xf>
    <xf numFmtId="170" fontId="8" fillId="2" borderId="0" xfId="15" applyNumberFormat="1" applyFont="1" applyFill="1" applyBorder="1" applyAlignment="1">
      <alignment/>
    </xf>
    <xf numFmtId="170" fontId="8" fillId="2" borderId="5" xfId="15" applyNumberFormat="1" applyFont="1" applyFill="1" applyBorder="1" applyAlignment="1">
      <alignment/>
    </xf>
    <xf numFmtId="10" fontId="8" fillId="2" borderId="0" xfId="15" applyNumberFormat="1" applyFont="1" applyFill="1" applyBorder="1" applyAlignment="1">
      <alignment/>
    </xf>
    <xf numFmtId="10" fontId="8" fillId="2" borderId="5" xfId="15" applyNumberFormat="1" applyFont="1" applyFill="1" applyBorder="1" applyAlignment="1">
      <alignment/>
    </xf>
    <xf numFmtId="0" fontId="7" fillId="2" borderId="8" xfId="21" applyFont="1" applyFill="1" applyBorder="1" applyAlignment="1">
      <alignment horizontal="center"/>
      <protection/>
    </xf>
    <xf numFmtId="0" fontId="7" fillId="2" borderId="9" xfId="21" applyFont="1" applyFill="1" applyBorder="1">
      <alignment/>
      <protection/>
    </xf>
    <xf numFmtId="43" fontId="7" fillId="2" borderId="9" xfId="15" applyFont="1" applyFill="1" applyBorder="1" applyAlignment="1">
      <alignment/>
    </xf>
    <xf numFmtId="43" fontId="11" fillId="2" borderId="7" xfId="15" applyFont="1" applyFill="1" applyBorder="1" applyAlignment="1">
      <alignment/>
    </xf>
    <xf numFmtId="43" fontId="7" fillId="2" borderId="8" xfId="15" applyFont="1" applyFill="1" applyBorder="1" applyAlignment="1">
      <alignment/>
    </xf>
    <xf numFmtId="43" fontId="7" fillId="2" borderId="7" xfId="15" applyFont="1" applyFill="1" applyBorder="1" applyAlignment="1">
      <alignment/>
    </xf>
    <xf numFmtId="0" fontId="13" fillId="2" borderId="0" xfId="21" applyFont="1" applyFill="1" applyAlignment="1">
      <alignment horizontal="right"/>
      <protection/>
    </xf>
    <xf numFmtId="0" fontId="13" fillId="2" borderId="0" xfId="21" applyFont="1" applyFill="1">
      <alignment/>
      <protection/>
    </xf>
    <xf numFmtId="0" fontId="13" fillId="2" borderId="0" xfId="21" applyFont="1" applyFill="1" applyAlignment="1">
      <alignment vertical="top"/>
      <protection/>
    </xf>
    <xf numFmtId="0" fontId="14" fillId="2" borderId="0" xfId="21" applyFont="1" applyFill="1" applyAlignment="1">
      <alignment horizontal="justify" vertical="top" wrapText="1"/>
      <protection/>
    </xf>
    <xf numFmtId="0" fontId="14" fillId="2" borderId="0" xfId="21" applyFont="1" applyFill="1" applyAlignment="1">
      <alignment horizontal="justify" vertical="justify" wrapText="1"/>
      <protection/>
    </xf>
    <xf numFmtId="0" fontId="13" fillId="2" borderId="0" xfId="21" applyFont="1" applyFill="1" applyAlignment="1">
      <alignment horizontal="left" vertical="top"/>
      <protection/>
    </xf>
    <xf numFmtId="0" fontId="14" fillId="2" borderId="0" xfId="21" applyFont="1" applyFill="1" applyAlignment="1">
      <alignment horizontal="justify"/>
      <protection/>
    </xf>
    <xf numFmtId="0" fontId="15" fillId="2" borderId="0" xfId="21" applyFont="1" applyFill="1">
      <alignment/>
      <protection/>
    </xf>
    <xf numFmtId="0" fontId="1" fillId="2" borderId="0" xfId="21" applyFill="1">
      <alignment/>
      <protection/>
    </xf>
    <xf numFmtId="0" fontId="14" fillId="2" borderId="0" xfId="21" applyFont="1" applyFill="1">
      <alignment/>
      <protection/>
    </xf>
    <xf numFmtId="0" fontId="16" fillId="0" borderId="0" xfId="19" applyAlignment="1">
      <alignment vertical="center"/>
      <protection/>
    </xf>
    <xf numFmtId="0" fontId="17" fillId="0" borderId="0" xfId="19" applyFont="1" applyAlignment="1">
      <alignment vertical="center"/>
      <protection/>
    </xf>
    <xf numFmtId="0" fontId="17" fillId="0" borderId="18" xfId="19" applyFont="1" applyBorder="1" applyAlignment="1">
      <alignment vertical="center"/>
      <protection/>
    </xf>
    <xf numFmtId="0" fontId="17" fillId="0" borderId="18" xfId="19" applyFont="1" applyBorder="1" applyAlignment="1">
      <alignment horizontal="center" vertical="center" wrapText="1"/>
      <protection/>
    </xf>
    <xf numFmtId="0" fontId="18" fillId="0" borderId="18" xfId="19" applyFont="1" applyBorder="1" applyAlignment="1">
      <alignment horizontal="center" vertical="center"/>
      <protection/>
    </xf>
    <xf numFmtId="0" fontId="19" fillId="0" borderId="18" xfId="19" applyFont="1" applyBorder="1" applyAlignment="1">
      <alignment vertical="center"/>
      <protection/>
    </xf>
    <xf numFmtId="170" fontId="18" fillId="0" borderId="18" xfId="15" applyNumberFormat="1" applyFont="1" applyBorder="1" applyAlignment="1">
      <alignment vertical="center"/>
    </xf>
    <xf numFmtId="43" fontId="18" fillId="0" borderId="0" xfId="15" applyNumberFormat="1" applyFont="1" applyBorder="1" applyAlignment="1">
      <alignment vertical="center"/>
    </xf>
    <xf numFmtId="0" fontId="20" fillId="0" borderId="18" xfId="19" applyFont="1" applyBorder="1" applyAlignment="1">
      <alignment vertical="center"/>
      <protection/>
    </xf>
    <xf numFmtId="43" fontId="18" fillId="0" borderId="18" xfId="15" applyNumberFormat="1" applyFont="1" applyBorder="1" applyAlignment="1">
      <alignment vertical="center"/>
    </xf>
    <xf numFmtId="43" fontId="17" fillId="0" borderId="18" xfId="15" applyNumberFormat="1" applyFont="1" applyBorder="1" applyAlignment="1">
      <alignment vertical="center"/>
    </xf>
    <xf numFmtId="171" fontId="16" fillId="0" borderId="0" xfId="19" applyNumberFormat="1" applyAlignment="1">
      <alignment vertical="center"/>
      <protection/>
    </xf>
    <xf numFmtId="0" fontId="19" fillId="0" borderId="18" xfId="19" applyFont="1" applyBorder="1" applyAlignment="1">
      <alignment vertical="center" wrapText="1"/>
      <protection/>
    </xf>
    <xf numFmtId="0" fontId="16" fillId="2" borderId="0" xfId="19" applyFill="1" applyAlignment="1">
      <alignment vertical="center"/>
      <protection/>
    </xf>
    <xf numFmtId="43" fontId="16" fillId="2" borderId="0" xfId="19" applyNumberFormat="1" applyFill="1" applyAlignment="1">
      <alignment vertical="center"/>
      <protection/>
    </xf>
    <xf numFmtId="43" fontId="16" fillId="0" borderId="0" xfId="19" applyNumberFormat="1" applyAlignment="1">
      <alignment vertical="center"/>
      <protection/>
    </xf>
    <xf numFmtId="0" fontId="22" fillId="2" borderId="0" xfId="19" applyFont="1" applyFill="1" applyAlignment="1">
      <alignment vertical="center"/>
      <protection/>
    </xf>
    <xf numFmtId="0" fontId="15" fillId="2" borderId="0" xfId="21" applyFont="1" applyFill="1" applyAlignment="1">
      <alignment horizontal="left"/>
      <protection/>
    </xf>
    <xf numFmtId="0" fontId="15" fillId="2" borderId="0" xfId="21" applyFont="1" applyFill="1" applyBorder="1" applyAlignment="1">
      <alignment horizontal="left"/>
      <protection/>
    </xf>
    <xf numFmtId="0" fontId="14" fillId="2" borderId="0" xfId="21" applyFont="1" applyFill="1" applyAlignment="1">
      <alignment horizontal="justify" vertical="top" wrapText="1"/>
      <protection/>
    </xf>
    <xf numFmtId="0" fontId="14" fillId="2" borderId="0" xfId="21" applyFont="1" applyFill="1" applyAlignment="1">
      <alignment horizontal="left" vertical="top" wrapText="1"/>
      <protection/>
    </xf>
    <xf numFmtId="0" fontId="14" fillId="2" borderId="0" xfId="21" applyFont="1" applyFill="1" applyAlignment="1">
      <alignment horizontal="justify" vertical="justify" wrapText="1"/>
      <protection/>
    </xf>
    <xf numFmtId="0" fontId="14" fillId="0" borderId="0" xfId="21" applyFont="1" applyAlignment="1">
      <alignment horizontal="left" vertical="top" wrapText="1"/>
      <protection/>
    </xf>
    <xf numFmtId="0" fontId="3" fillId="2" borderId="0" xfId="21" applyFont="1" applyFill="1" applyAlignment="1">
      <alignment horizontal="center"/>
      <protection/>
    </xf>
    <xf numFmtId="0" fontId="5" fillId="2" borderId="0" xfId="21" applyFont="1" applyFill="1" applyAlignment="1">
      <alignment horizontal="center"/>
      <protection/>
    </xf>
    <xf numFmtId="0" fontId="8" fillId="2" borderId="0" xfId="21" applyFont="1" applyFill="1" applyAlignment="1">
      <alignment horizontal="center"/>
      <protection/>
    </xf>
    <xf numFmtId="0" fontId="16" fillId="0" borderId="0" xfId="19" applyAlignment="1" quotePrefix="1">
      <alignment horizontal="center" vertical="center"/>
      <protection/>
    </xf>
    <xf numFmtId="0" fontId="16" fillId="0" borderId="0" xfId="19" applyAlignment="1">
      <alignment horizontal="center" vertical="center"/>
      <protection/>
    </xf>
    <xf numFmtId="170" fontId="1" fillId="0" borderId="0" xfId="21" applyNumberFormat="1" applyFont="1">
      <alignment/>
      <protection/>
    </xf>
  </cellXfs>
  <cellStyles count="9">
    <cellStyle name="Normal" xfId="0"/>
    <cellStyle name="Comma" xfId="15"/>
    <cellStyle name="Comma [0]" xfId="16"/>
    <cellStyle name="Currency" xfId="17"/>
    <cellStyle name="Currency [0]" xfId="18"/>
    <cellStyle name="Normal_ADVT ANNX" xfId="19"/>
    <cellStyle name="Normal_P&amp;L" xfId="20"/>
    <cellStyle name="Normal_Stock Exchange Format-Excell 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ckup%20of%20old%20data\d%20drive\MIS%20-GTL%20-09-10\ARN-BNG%20230510\Kekin\P&amp;L%20GTL_STOCK%20EXCHANGE_MA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tock Exchange Format Mar,10"/>
      <sheetName val="GTL P &amp; L_ COMPARISON_Mar10"/>
      <sheetName val="GMD P &amp; L COMPARISON_Mar10"/>
      <sheetName val="FCKD P &amp; L COMPARISON_Mar10"/>
      <sheetName val="other Expns_MAR10 "/>
      <sheetName val="other Expns_Jan_Mar10"/>
      <sheetName val="other Expns_DEC09 "/>
      <sheetName val="INTER_DIV_TRANSCN"/>
      <sheetName val="EX_CHANGE_VARI_MAR10"/>
    </sheetNames>
    <sheetDataSet>
      <sheetData sheetId="2">
        <row r="10">
          <cell r="C10">
            <v>30134.629999999997</v>
          </cell>
        </row>
        <row r="12">
          <cell r="C12">
            <v>282.78</v>
          </cell>
        </row>
        <row r="14">
          <cell r="C14">
            <v>67.6</v>
          </cell>
        </row>
        <row r="16">
          <cell r="C16">
            <v>750.23</v>
          </cell>
        </row>
        <row r="18">
          <cell r="C18">
            <v>0.57</v>
          </cell>
        </row>
        <row r="20">
          <cell r="C20">
            <v>56.459999999999994</v>
          </cell>
        </row>
        <row r="22">
          <cell r="C22">
            <v>47.85</v>
          </cell>
        </row>
        <row r="28">
          <cell r="C28">
            <v>16211.723049999999</v>
          </cell>
        </row>
        <row r="30">
          <cell r="C30">
            <v>40.19</v>
          </cell>
        </row>
        <row r="32">
          <cell r="C32">
            <v>1076.04</v>
          </cell>
        </row>
        <row r="34">
          <cell r="C34">
            <v>274.13695000000007</v>
          </cell>
        </row>
        <row r="36">
          <cell r="C36">
            <v>311.34000000000003</v>
          </cell>
        </row>
        <row r="38">
          <cell r="C38">
            <v>709.24</v>
          </cell>
        </row>
        <row r="40">
          <cell r="C40">
            <v>249.65000000000003</v>
          </cell>
        </row>
        <row r="42">
          <cell r="C42">
            <v>110.13000000000001</v>
          </cell>
        </row>
        <row r="44">
          <cell r="C44">
            <v>3533.89</v>
          </cell>
        </row>
        <row r="46">
          <cell r="C46">
            <v>689.78</v>
          </cell>
        </row>
        <row r="48">
          <cell r="C48">
            <v>1176.56</v>
          </cell>
        </row>
        <row r="56">
          <cell r="C56">
            <v>4042.3899999999994</v>
          </cell>
        </row>
        <row r="58">
          <cell r="C58">
            <v>0</v>
          </cell>
        </row>
        <row r="60">
          <cell r="C60">
            <v>1357.02</v>
          </cell>
        </row>
        <row r="67">
          <cell r="C67">
            <v>2058.1</v>
          </cell>
        </row>
        <row r="71">
          <cell r="C71">
            <v>1290.9299999999998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7"/>
  <sheetViews>
    <sheetView tabSelected="1" workbookViewId="0" topLeftCell="A71">
      <selection activeCell="V67" sqref="V67"/>
    </sheetView>
  </sheetViews>
  <sheetFormatPr defaultColWidth="10.28125" defaultRowHeight="12.75"/>
  <cols>
    <col min="1" max="1" width="3.00390625" style="1" customWidth="1"/>
    <col min="2" max="2" width="7.140625" style="1" customWidth="1"/>
    <col min="3" max="3" width="79.28125" style="1" customWidth="1"/>
    <col min="4" max="15" width="17.140625" style="1" hidden="1" customWidth="1"/>
    <col min="16" max="19" width="17.140625" style="1" customWidth="1"/>
    <col min="20" max="20" width="6.140625" style="1" customWidth="1"/>
    <col min="21" max="21" width="12.7109375" style="1" customWidth="1"/>
    <col min="22" max="22" width="23.8515625" style="1" customWidth="1"/>
    <col min="23" max="23" width="10.421875" style="1" bestFit="1" customWidth="1"/>
    <col min="24" max="24" width="10.421875" style="1" customWidth="1"/>
    <col min="25" max="25" width="12.421875" style="1" bestFit="1" customWidth="1"/>
    <col min="26" max="26" width="13.7109375" style="1" customWidth="1"/>
    <col min="27" max="27" width="10.57421875" style="1" bestFit="1" customWidth="1"/>
    <col min="28" max="16384" width="10.28125" style="1" customWidth="1"/>
  </cols>
  <sheetData>
    <row r="1" spans="2:20" ht="12.75" hidden="1">
      <c r="B1" s="2"/>
      <c r="C1" s="2"/>
      <c r="D1" s="2"/>
      <c r="E1" s="2"/>
      <c r="F1" s="2"/>
      <c r="G1" s="2"/>
      <c r="H1" s="2"/>
      <c r="I1" s="2"/>
      <c r="J1" s="2"/>
      <c r="K1" s="2"/>
      <c r="L1" s="2"/>
      <c r="M1" s="2"/>
      <c r="N1" s="2"/>
      <c r="O1" s="2"/>
      <c r="P1" s="2"/>
      <c r="Q1" s="2"/>
      <c r="R1" s="2"/>
      <c r="S1" s="2"/>
      <c r="T1" s="2"/>
    </row>
    <row r="2" spans="2:22" ht="12.75" hidden="1">
      <c r="B2" s="2"/>
      <c r="C2" s="2"/>
      <c r="D2" s="2"/>
      <c r="E2" s="2"/>
      <c r="F2" s="2"/>
      <c r="G2" s="2"/>
      <c r="H2" s="2"/>
      <c r="I2" s="2"/>
      <c r="J2" s="2"/>
      <c r="K2" s="2"/>
      <c r="L2" s="2"/>
      <c r="M2" s="2"/>
      <c r="N2" s="2"/>
      <c r="O2" s="2"/>
      <c r="P2" s="2"/>
      <c r="Q2" s="2"/>
      <c r="R2" s="2"/>
      <c r="S2" s="2"/>
      <c r="T2" s="2"/>
      <c r="V2" s="3"/>
    </row>
    <row r="3" spans="2:20" ht="23.25" hidden="1">
      <c r="B3" s="132" t="s">
        <v>0</v>
      </c>
      <c r="C3" s="132"/>
      <c r="D3" s="132"/>
      <c r="E3" s="132"/>
      <c r="F3" s="132"/>
      <c r="G3" s="132"/>
      <c r="H3" s="132"/>
      <c r="I3" s="132"/>
      <c r="J3" s="132"/>
      <c r="K3" s="132"/>
      <c r="L3" s="132"/>
      <c r="M3" s="132"/>
      <c r="N3" s="132"/>
      <c r="O3" s="132"/>
      <c r="P3" s="132"/>
      <c r="Q3" s="132"/>
      <c r="R3" s="132"/>
      <c r="S3" s="132"/>
      <c r="T3" s="4"/>
    </row>
    <row r="4" spans="2:20" ht="12.75" hidden="1">
      <c r="B4" s="133" t="s">
        <v>1</v>
      </c>
      <c r="C4" s="133"/>
      <c r="D4" s="133"/>
      <c r="E4" s="133"/>
      <c r="F4" s="133"/>
      <c r="G4" s="133"/>
      <c r="H4" s="133"/>
      <c r="I4" s="133"/>
      <c r="J4" s="133"/>
      <c r="K4" s="133"/>
      <c r="L4" s="133"/>
      <c r="M4" s="133"/>
      <c r="N4" s="133"/>
      <c r="O4" s="133"/>
      <c r="P4" s="133"/>
      <c r="Q4" s="133"/>
      <c r="R4" s="133"/>
      <c r="S4" s="133"/>
      <c r="T4" s="2"/>
    </row>
    <row r="5" spans="2:20" ht="12.75">
      <c r="B5" s="5"/>
      <c r="C5" s="5"/>
      <c r="D5" s="5"/>
      <c r="E5" s="5"/>
      <c r="F5" s="5"/>
      <c r="G5" s="5"/>
      <c r="H5" s="5"/>
      <c r="I5" s="5"/>
      <c r="J5" s="5"/>
      <c r="K5" s="5"/>
      <c r="L5" s="5"/>
      <c r="M5" s="5"/>
      <c r="N5" s="5"/>
      <c r="O5" s="5"/>
      <c r="P5" s="5"/>
      <c r="Q5" s="5"/>
      <c r="R5" s="5"/>
      <c r="S5" s="5"/>
      <c r="T5" s="2"/>
    </row>
    <row r="6" spans="2:20" ht="12.75">
      <c r="B6" s="5"/>
      <c r="C6" s="5"/>
      <c r="D6" s="5"/>
      <c r="E6" s="5"/>
      <c r="F6" s="5"/>
      <c r="G6" s="5"/>
      <c r="H6" s="5"/>
      <c r="I6" s="5"/>
      <c r="J6" s="5"/>
      <c r="K6" s="5"/>
      <c r="L6" s="5"/>
      <c r="M6" s="5"/>
      <c r="N6" s="5"/>
      <c r="O6" s="5"/>
      <c r="P6" s="5"/>
      <c r="Q6" s="5"/>
      <c r="R6" s="5"/>
      <c r="S6" s="5"/>
      <c r="T6" s="2"/>
    </row>
    <row r="7" spans="2:20" ht="12.75">
      <c r="B7" s="5"/>
      <c r="C7" s="5"/>
      <c r="D7" s="5"/>
      <c r="E7" s="5"/>
      <c r="F7" s="5"/>
      <c r="G7" s="5"/>
      <c r="H7" s="5"/>
      <c r="I7" s="5"/>
      <c r="J7" s="5"/>
      <c r="K7" s="5"/>
      <c r="L7" s="5"/>
      <c r="M7" s="5"/>
      <c r="N7" s="5"/>
      <c r="O7" s="5"/>
      <c r="P7" s="5"/>
      <c r="Q7" s="5"/>
      <c r="R7" s="5"/>
      <c r="S7" s="5"/>
      <c r="T7" s="2"/>
    </row>
    <row r="8" spans="2:20" ht="12.75">
      <c r="B8" s="5"/>
      <c r="C8" s="5"/>
      <c r="D8" s="5"/>
      <c r="E8" s="5"/>
      <c r="F8" s="5"/>
      <c r="G8" s="5"/>
      <c r="H8" s="5"/>
      <c r="I8" s="5"/>
      <c r="J8" s="5"/>
      <c r="K8" s="5"/>
      <c r="L8" s="5"/>
      <c r="M8" s="5"/>
      <c r="N8" s="5"/>
      <c r="O8" s="5"/>
      <c r="P8" s="5"/>
      <c r="Q8" s="5"/>
      <c r="R8" s="5"/>
      <c r="S8" s="5"/>
      <c r="T8" s="2"/>
    </row>
    <row r="9" spans="2:20" ht="16.5">
      <c r="B9" s="6"/>
      <c r="C9" s="7" t="s">
        <v>2</v>
      </c>
      <c r="D9" s="6"/>
      <c r="E9" s="6"/>
      <c r="F9" s="6"/>
      <c r="G9" s="6"/>
      <c r="H9" s="6"/>
      <c r="I9" s="6"/>
      <c r="J9" s="6"/>
      <c r="K9" s="6"/>
      <c r="L9" s="6"/>
      <c r="M9" s="6"/>
      <c r="N9" s="6"/>
      <c r="O9" s="6"/>
      <c r="P9" s="6"/>
      <c r="Q9" s="6"/>
      <c r="R9" s="6"/>
      <c r="S9" s="6"/>
      <c r="T9" s="2"/>
    </row>
    <row r="10" spans="2:26" ht="16.5">
      <c r="B10" s="6"/>
      <c r="C10" s="7" t="s">
        <v>3</v>
      </c>
      <c r="D10" s="6"/>
      <c r="E10" s="6"/>
      <c r="F10" s="6"/>
      <c r="G10" s="6"/>
      <c r="H10" s="6"/>
      <c r="I10" s="6"/>
      <c r="J10" s="6"/>
      <c r="K10" s="6"/>
      <c r="L10" s="6"/>
      <c r="M10" s="6"/>
      <c r="N10" s="6"/>
      <c r="O10" s="6"/>
      <c r="P10" s="6"/>
      <c r="Q10" s="6"/>
      <c r="R10" s="6"/>
      <c r="S10" s="6"/>
      <c r="T10" s="2"/>
      <c r="Y10" s="8"/>
      <c r="Z10" s="8"/>
    </row>
    <row r="11" spans="2:20" ht="16.5">
      <c r="B11" s="6"/>
      <c r="C11" s="7" t="s">
        <v>4</v>
      </c>
      <c r="D11" s="6"/>
      <c r="E11" s="6"/>
      <c r="F11" s="6"/>
      <c r="G11" s="6"/>
      <c r="H11" s="6"/>
      <c r="I11" s="6"/>
      <c r="J11" s="6"/>
      <c r="K11" s="6"/>
      <c r="L11" s="6"/>
      <c r="M11" s="6"/>
      <c r="N11" s="6"/>
      <c r="O11" s="6"/>
      <c r="P11" s="6"/>
      <c r="Q11" s="6"/>
      <c r="R11" s="6"/>
      <c r="S11" s="6"/>
      <c r="T11" s="2"/>
    </row>
    <row r="12" spans="2:20" ht="16.5">
      <c r="B12" s="6"/>
      <c r="C12" s="7" t="s">
        <v>5</v>
      </c>
      <c r="D12" s="6"/>
      <c r="E12" s="6"/>
      <c r="F12" s="6"/>
      <c r="G12" s="6"/>
      <c r="H12" s="6"/>
      <c r="I12" s="6"/>
      <c r="J12" s="6"/>
      <c r="K12" s="6"/>
      <c r="L12" s="6"/>
      <c r="M12" s="6"/>
      <c r="N12" s="6"/>
      <c r="O12" s="6"/>
      <c r="P12" s="6"/>
      <c r="Q12" s="6"/>
      <c r="R12" s="6"/>
      <c r="S12" s="6"/>
      <c r="T12" s="2"/>
    </row>
    <row r="13" spans="2:20" ht="16.5">
      <c r="B13" s="6"/>
      <c r="C13" s="7" t="s">
        <v>6</v>
      </c>
      <c r="D13" s="6"/>
      <c r="E13" s="6"/>
      <c r="F13" s="6"/>
      <c r="G13" s="6"/>
      <c r="H13" s="6"/>
      <c r="I13" s="6"/>
      <c r="J13" s="6"/>
      <c r="K13" s="6"/>
      <c r="L13" s="6"/>
      <c r="M13" s="6"/>
      <c r="N13" s="6"/>
      <c r="O13" s="6"/>
      <c r="P13" s="6"/>
      <c r="Q13" s="6"/>
      <c r="R13" s="6"/>
      <c r="S13" s="6"/>
      <c r="T13" s="2"/>
    </row>
    <row r="14" spans="2:20" ht="15">
      <c r="B14" s="6"/>
      <c r="C14" s="6"/>
      <c r="D14" s="6"/>
      <c r="E14" s="6"/>
      <c r="F14" s="6"/>
      <c r="G14" s="6"/>
      <c r="H14" s="6"/>
      <c r="I14" s="6"/>
      <c r="J14" s="6"/>
      <c r="K14" s="6"/>
      <c r="L14" s="6"/>
      <c r="M14" s="6"/>
      <c r="N14" s="6"/>
      <c r="O14" s="6"/>
      <c r="P14" s="6"/>
      <c r="Q14" s="6"/>
      <c r="R14" s="6"/>
      <c r="S14" s="6"/>
      <c r="T14" s="2"/>
    </row>
    <row r="15" spans="2:20" ht="16.5">
      <c r="B15" s="6"/>
      <c r="C15" s="7" t="s">
        <v>7</v>
      </c>
      <c r="D15" s="6"/>
      <c r="E15" s="6"/>
      <c r="F15" s="6"/>
      <c r="G15" s="6"/>
      <c r="H15" s="6"/>
      <c r="I15" s="6"/>
      <c r="J15" s="6"/>
      <c r="K15" s="6"/>
      <c r="L15" s="6"/>
      <c r="M15" s="6"/>
      <c r="N15" s="6"/>
      <c r="O15" s="6"/>
      <c r="P15" s="6"/>
      <c r="Q15" s="6"/>
      <c r="R15" s="6"/>
      <c r="S15" s="6"/>
      <c r="T15" s="2"/>
    </row>
    <row r="16" spans="2:20" ht="15">
      <c r="B16" s="6"/>
      <c r="C16" s="6"/>
      <c r="D16" s="6"/>
      <c r="E16" s="6"/>
      <c r="F16" s="6"/>
      <c r="G16" s="6"/>
      <c r="H16" s="6"/>
      <c r="I16" s="6"/>
      <c r="J16" s="6"/>
      <c r="K16" s="6"/>
      <c r="L16" s="6"/>
      <c r="M16" s="6"/>
      <c r="N16" s="6"/>
      <c r="O16" s="6"/>
      <c r="P16" s="6"/>
      <c r="Q16" s="6"/>
      <c r="R16" s="6"/>
      <c r="S16" s="6"/>
      <c r="T16" s="2"/>
    </row>
    <row r="17" spans="2:20" ht="15.75">
      <c r="B17" s="134" t="s">
        <v>8</v>
      </c>
      <c r="C17" s="134"/>
      <c r="D17" s="134"/>
      <c r="E17" s="134"/>
      <c r="F17" s="134"/>
      <c r="G17" s="134"/>
      <c r="H17" s="134"/>
      <c r="I17" s="134"/>
      <c r="J17" s="134"/>
      <c r="K17" s="134"/>
      <c r="L17" s="134"/>
      <c r="M17" s="134"/>
      <c r="N17" s="134"/>
      <c r="O17" s="134"/>
      <c r="P17" s="134"/>
      <c r="Q17" s="134"/>
      <c r="R17" s="134"/>
      <c r="S17" s="134"/>
      <c r="T17" s="2"/>
    </row>
    <row r="18" spans="2:20" ht="15.75">
      <c r="B18" s="134" t="s">
        <v>9</v>
      </c>
      <c r="C18" s="134"/>
      <c r="D18" s="134"/>
      <c r="E18" s="134"/>
      <c r="F18" s="134"/>
      <c r="G18" s="134"/>
      <c r="H18" s="134"/>
      <c r="I18" s="134"/>
      <c r="J18" s="134"/>
      <c r="K18" s="134"/>
      <c r="L18" s="134"/>
      <c r="M18" s="134"/>
      <c r="N18" s="134"/>
      <c r="O18" s="134"/>
      <c r="P18" s="134"/>
      <c r="Q18" s="134"/>
      <c r="R18" s="134"/>
      <c r="S18" s="134"/>
      <c r="T18" s="2"/>
    </row>
    <row r="19" spans="2:20" ht="7.5" customHeight="1">
      <c r="B19" s="9"/>
      <c r="C19" s="6"/>
      <c r="D19" s="6"/>
      <c r="E19" s="6"/>
      <c r="F19" s="6"/>
      <c r="G19" s="6"/>
      <c r="H19" s="6"/>
      <c r="I19" s="6"/>
      <c r="J19" s="6"/>
      <c r="K19" s="6"/>
      <c r="L19" s="6"/>
      <c r="M19" s="6"/>
      <c r="N19" s="6"/>
      <c r="O19" s="6"/>
      <c r="P19" s="6"/>
      <c r="Q19" s="6"/>
      <c r="R19" s="6"/>
      <c r="S19" s="6"/>
      <c r="T19" s="2"/>
    </row>
    <row r="20" spans="2:20" ht="16.5">
      <c r="B20" s="7" t="s">
        <v>10</v>
      </c>
      <c r="C20" s="10"/>
      <c r="D20" s="6"/>
      <c r="E20" s="6"/>
      <c r="F20" s="6"/>
      <c r="G20" s="6"/>
      <c r="H20" s="6"/>
      <c r="I20" s="6"/>
      <c r="J20" s="6"/>
      <c r="K20" s="6"/>
      <c r="L20" s="6"/>
      <c r="M20" s="6"/>
      <c r="N20" s="6"/>
      <c r="O20" s="6"/>
      <c r="P20" s="6"/>
      <c r="Q20" s="6"/>
      <c r="R20" s="6"/>
      <c r="S20" s="6"/>
      <c r="T20" s="2"/>
    </row>
    <row r="21" spans="2:22" ht="13.5" thickBot="1">
      <c r="B21" s="9"/>
      <c r="C21" s="9"/>
      <c r="D21" s="9"/>
      <c r="E21" s="9"/>
      <c r="F21" s="9"/>
      <c r="G21" s="9"/>
      <c r="H21" s="9"/>
      <c r="I21" s="9"/>
      <c r="J21" s="9"/>
      <c r="K21" s="9"/>
      <c r="L21" s="9"/>
      <c r="M21" s="9"/>
      <c r="N21" s="9"/>
      <c r="O21" s="9"/>
      <c r="P21" s="9"/>
      <c r="Q21" s="9"/>
      <c r="R21" s="9"/>
      <c r="S21" s="11" t="s">
        <v>11</v>
      </c>
      <c r="T21" s="12"/>
      <c r="V21" s="13"/>
    </row>
    <row r="22" spans="2:19" ht="15.75">
      <c r="B22" s="14"/>
      <c r="C22" s="15"/>
      <c r="D22" s="16" t="s">
        <v>12</v>
      </c>
      <c r="E22" s="17" t="s">
        <v>12</v>
      </c>
      <c r="F22" s="17" t="s">
        <v>13</v>
      </c>
      <c r="G22" s="17" t="s">
        <v>13</v>
      </c>
      <c r="H22" s="17" t="s">
        <v>14</v>
      </c>
      <c r="I22" s="17" t="s">
        <v>14</v>
      </c>
      <c r="J22" s="17" t="s">
        <v>15</v>
      </c>
      <c r="K22" s="17" t="s">
        <v>15</v>
      </c>
      <c r="L22" s="17" t="s">
        <v>16</v>
      </c>
      <c r="M22" s="16" t="s">
        <v>16</v>
      </c>
      <c r="N22" s="17" t="s">
        <v>12</v>
      </c>
      <c r="O22" s="18" t="s">
        <v>12</v>
      </c>
      <c r="P22" s="17" t="s">
        <v>17</v>
      </c>
      <c r="Q22" s="17" t="s">
        <v>17</v>
      </c>
      <c r="R22" s="19" t="s">
        <v>18</v>
      </c>
      <c r="S22" s="19" t="s">
        <v>18</v>
      </c>
    </row>
    <row r="23" spans="2:19" ht="15.75">
      <c r="B23" s="20" t="s">
        <v>19</v>
      </c>
      <c r="C23" s="21" t="s">
        <v>20</v>
      </c>
      <c r="D23" s="22"/>
      <c r="E23" s="23"/>
      <c r="F23" s="23"/>
      <c r="G23" s="23"/>
      <c r="H23" s="23" t="s">
        <v>21</v>
      </c>
      <c r="I23" s="23" t="s">
        <v>21</v>
      </c>
      <c r="J23" s="23" t="s">
        <v>21</v>
      </c>
      <c r="K23" s="23" t="s">
        <v>21</v>
      </c>
      <c r="L23" s="23" t="s">
        <v>21</v>
      </c>
      <c r="M23" s="22" t="s">
        <v>21</v>
      </c>
      <c r="N23" s="23" t="s">
        <v>21</v>
      </c>
      <c r="O23" s="24" t="s">
        <v>21</v>
      </c>
      <c r="P23" s="23" t="s">
        <v>21</v>
      </c>
      <c r="Q23" s="23" t="s">
        <v>21</v>
      </c>
      <c r="R23" s="25" t="s">
        <v>21</v>
      </c>
      <c r="S23" s="25" t="s">
        <v>21</v>
      </c>
    </row>
    <row r="24" spans="2:19" ht="16.5" thickBot="1">
      <c r="B24" s="26"/>
      <c r="C24" s="27"/>
      <c r="D24" s="28" t="s">
        <v>22</v>
      </c>
      <c r="E24" s="29" t="s">
        <v>23</v>
      </c>
      <c r="F24" s="23" t="s">
        <v>24</v>
      </c>
      <c r="G24" s="23" t="s">
        <v>25</v>
      </c>
      <c r="H24" s="29" t="s">
        <v>26</v>
      </c>
      <c r="I24" s="29" t="s">
        <v>27</v>
      </c>
      <c r="J24" s="29" t="s">
        <v>28</v>
      </c>
      <c r="K24" s="29" t="s">
        <v>29</v>
      </c>
      <c r="L24" s="29" t="s">
        <v>28</v>
      </c>
      <c r="M24" s="28" t="s">
        <v>29</v>
      </c>
      <c r="N24" s="29" t="s">
        <v>26</v>
      </c>
      <c r="O24" s="30" t="s">
        <v>27</v>
      </c>
      <c r="P24" s="29" t="s">
        <v>30</v>
      </c>
      <c r="Q24" s="29" t="s">
        <v>31</v>
      </c>
      <c r="R24" s="31" t="s">
        <v>30</v>
      </c>
      <c r="S24" s="31" t="s">
        <v>31</v>
      </c>
    </row>
    <row r="25" spans="2:19" ht="16.5" thickBot="1">
      <c r="B25" s="32"/>
      <c r="C25" s="33"/>
      <c r="D25" s="34" t="s">
        <v>32</v>
      </c>
      <c r="E25" s="34" t="s">
        <v>32</v>
      </c>
      <c r="F25" s="35" t="s">
        <v>32</v>
      </c>
      <c r="G25" s="34" t="s">
        <v>32</v>
      </c>
      <c r="H25" s="35" t="s">
        <v>32</v>
      </c>
      <c r="I25" s="34" t="s">
        <v>32</v>
      </c>
      <c r="J25" s="36" t="s">
        <v>33</v>
      </c>
      <c r="K25" s="36" t="s">
        <v>33</v>
      </c>
      <c r="L25" s="36" t="s">
        <v>33</v>
      </c>
      <c r="M25" s="36" t="s">
        <v>33</v>
      </c>
      <c r="N25" s="37" t="s">
        <v>33</v>
      </c>
      <c r="O25" s="38" t="s">
        <v>33</v>
      </c>
      <c r="P25" s="36" t="s">
        <v>33</v>
      </c>
      <c r="Q25" s="36" t="s">
        <v>33</v>
      </c>
      <c r="R25" s="36" t="s">
        <v>34</v>
      </c>
      <c r="S25" s="36" t="s">
        <v>34</v>
      </c>
    </row>
    <row r="26" spans="2:19" ht="15.75">
      <c r="B26" s="39"/>
      <c r="C26" s="40"/>
      <c r="D26" s="40"/>
      <c r="E26" s="41"/>
      <c r="F26" s="42"/>
      <c r="G26" s="42"/>
      <c r="H26" s="42"/>
      <c r="I26" s="42"/>
      <c r="J26" s="42"/>
      <c r="K26" s="42"/>
      <c r="L26" s="42"/>
      <c r="M26" s="40"/>
      <c r="N26" s="42"/>
      <c r="O26" s="43"/>
      <c r="P26" s="42"/>
      <c r="Q26" s="42"/>
      <c r="R26" s="42"/>
      <c r="S26" s="42"/>
    </row>
    <row r="27" spans="2:26" ht="15.75">
      <c r="B27" s="39">
        <v>1</v>
      </c>
      <c r="C27" s="44" t="s">
        <v>35</v>
      </c>
      <c r="D27" s="45">
        <v>7358.07</v>
      </c>
      <c r="E27" s="46">
        <v>6569.42</v>
      </c>
      <c r="F27" s="47">
        <f>+H27-D27</f>
        <v>7031.66</v>
      </c>
      <c r="G27" s="47">
        <f>+I27-E27</f>
        <v>6874.959999999999</v>
      </c>
      <c r="H27" s="47">
        <v>14389.73</v>
      </c>
      <c r="I27" s="47">
        <v>13444.38</v>
      </c>
      <c r="J27" s="47">
        <f>+L27-H27</f>
        <v>7551.799999999999</v>
      </c>
      <c r="K27" s="47">
        <f>+M27-I27</f>
        <v>6597.120000000001</v>
      </c>
      <c r="L27" s="47">
        <v>21941.53</v>
      </c>
      <c r="M27" s="45">
        <v>20041.5</v>
      </c>
      <c r="N27" s="47">
        <f>'[1]GTL P &amp; L_ COMPARISON_Mar10'!C10+'[1]GTL P &amp; L_ COMPARISON_Mar10'!C12+'[1]GTL P &amp; L_ COMPARISON_Mar10'!C14</f>
        <v>30485.009999999995</v>
      </c>
      <c r="O27" s="48">
        <v>6569.42</v>
      </c>
      <c r="P27" s="47">
        <f>+R27-L27</f>
        <v>8543.479999999996</v>
      </c>
      <c r="Q27" s="47">
        <f>+S27-M27</f>
        <v>6167.2800000000025</v>
      </c>
      <c r="R27" s="47">
        <f>+'[1]GTL P &amp; L_ COMPARISON_Mar10'!C10+'[1]GTL P &amp; L_ COMPARISON_Mar10'!C12+'[1]GTL P &amp; L_ COMPARISON_Mar10'!C14</f>
        <v>30485.009999999995</v>
      </c>
      <c r="S27" s="47">
        <f>26206.49+2.29</f>
        <v>26208.780000000002</v>
      </c>
      <c r="U27" s="49"/>
      <c r="V27" s="50"/>
      <c r="Y27" s="51"/>
      <c r="Z27" s="51"/>
    </row>
    <row r="28" spans="2:29" ht="15.75">
      <c r="B28" s="39">
        <v>2</v>
      </c>
      <c r="C28" s="40" t="s">
        <v>36</v>
      </c>
      <c r="D28" s="45">
        <v>192.41</v>
      </c>
      <c r="E28" s="46">
        <f>289.15-51.9</f>
        <v>237.24999999999997</v>
      </c>
      <c r="F28" s="47">
        <f>+H28-D28</f>
        <v>242.17</v>
      </c>
      <c r="G28" s="47">
        <f>+I28-E28</f>
        <v>258.9</v>
      </c>
      <c r="H28" s="47">
        <v>434.58</v>
      </c>
      <c r="I28" s="47">
        <v>496.15</v>
      </c>
      <c r="J28" s="47">
        <f>+L28-H28</f>
        <v>198.38000000000005</v>
      </c>
      <c r="K28" s="47">
        <f>+M28-I28</f>
        <v>214.46000000000004</v>
      </c>
      <c r="L28" s="47">
        <v>632.96</v>
      </c>
      <c r="M28" s="45">
        <v>710.61</v>
      </c>
      <c r="N28" s="47">
        <f>'[1]GTL P &amp; L_ COMPARISON_Mar10'!C16+'[1]GTL P &amp; L_ COMPARISON_Mar10'!C18+'[1]GTL P &amp; L_ COMPARISON_Mar10'!C20+'[1]GTL P &amp; L_ COMPARISON_Mar10'!C22</f>
        <v>855.1100000000001</v>
      </c>
      <c r="O28" s="48">
        <v>289.15</v>
      </c>
      <c r="P28" s="47">
        <f>+R28-L28</f>
        <v>222.1500000000001</v>
      </c>
      <c r="Q28" s="47">
        <f>+S28-M28</f>
        <v>143.75</v>
      </c>
      <c r="R28" s="47">
        <f>+'[1]GTL P &amp; L_ COMPARISON_Mar10'!C16+'[1]GTL P &amp; L_ COMPARISON_Mar10'!C18+'[1]GTL P &amp; L_ COMPARISON_Mar10'!C20+'[1]GTL P &amp; L_ COMPARISON_Mar10'!C22</f>
        <v>855.1100000000001</v>
      </c>
      <c r="S28" s="47">
        <f>966.4-2.29-109.75</f>
        <v>854.36</v>
      </c>
      <c r="U28" s="50"/>
      <c r="V28" s="52"/>
      <c r="W28" s="49"/>
      <c r="X28" s="49"/>
      <c r="Y28" s="51"/>
      <c r="Z28" s="51"/>
      <c r="AB28" s="53"/>
      <c r="AC28" s="54"/>
    </row>
    <row r="29" spans="2:28" ht="15.75">
      <c r="B29" s="39">
        <v>3</v>
      </c>
      <c r="C29" s="44" t="s">
        <v>37</v>
      </c>
      <c r="D29" s="55">
        <f aca="true" t="shared" si="0" ref="D29:K29">+D27+D28</f>
        <v>7550.48</v>
      </c>
      <c r="E29" s="56">
        <f t="shared" si="0"/>
        <v>6806.67</v>
      </c>
      <c r="F29" s="56">
        <f t="shared" si="0"/>
        <v>7273.83</v>
      </c>
      <c r="G29" s="56">
        <f t="shared" si="0"/>
        <v>7133.859999999999</v>
      </c>
      <c r="H29" s="56">
        <f t="shared" si="0"/>
        <v>14824.31</v>
      </c>
      <c r="I29" s="56">
        <f t="shared" si="0"/>
        <v>13940.529999999999</v>
      </c>
      <c r="J29" s="56">
        <f t="shared" si="0"/>
        <v>7750.179999999999</v>
      </c>
      <c r="K29" s="56">
        <f t="shared" si="0"/>
        <v>6811.580000000001</v>
      </c>
      <c r="L29" s="57">
        <f aca="true" t="shared" si="1" ref="L29:S29">SUM(L27:L28)</f>
        <v>22574.489999999998</v>
      </c>
      <c r="M29" s="57">
        <f t="shared" si="1"/>
        <v>20752.11</v>
      </c>
      <c r="N29" s="56">
        <f t="shared" si="1"/>
        <v>31340.119999999995</v>
      </c>
      <c r="O29" s="58">
        <f t="shared" si="1"/>
        <v>6858.57</v>
      </c>
      <c r="P29" s="56">
        <f t="shared" si="1"/>
        <v>8765.629999999996</v>
      </c>
      <c r="Q29" s="56">
        <f t="shared" si="1"/>
        <v>6311.0300000000025</v>
      </c>
      <c r="R29" s="56">
        <f t="shared" si="1"/>
        <v>31340.119999999995</v>
      </c>
      <c r="S29" s="56">
        <f t="shared" si="1"/>
        <v>27063.140000000003</v>
      </c>
      <c r="U29" s="49"/>
      <c r="V29" s="50"/>
      <c r="W29" s="50"/>
      <c r="X29" s="50"/>
      <c r="Y29" s="51"/>
      <c r="Z29" s="51"/>
      <c r="AB29" s="53"/>
    </row>
    <row r="30" spans="2:28" ht="15.75">
      <c r="B30" s="39">
        <v>4</v>
      </c>
      <c r="C30" s="44" t="s">
        <v>38</v>
      </c>
      <c r="D30" s="45"/>
      <c r="E30" s="46"/>
      <c r="F30" s="47"/>
      <c r="G30" s="47"/>
      <c r="H30" s="47"/>
      <c r="I30" s="47"/>
      <c r="J30" s="47"/>
      <c r="K30" s="47"/>
      <c r="L30" s="47"/>
      <c r="M30" s="45"/>
      <c r="N30" s="47"/>
      <c r="O30" s="48" t="s">
        <v>39</v>
      </c>
      <c r="P30" s="47"/>
      <c r="Q30" s="47"/>
      <c r="R30" s="47"/>
      <c r="S30" s="47"/>
      <c r="U30" s="49"/>
      <c r="V30" s="50"/>
      <c r="W30" s="50"/>
      <c r="X30" s="50"/>
      <c r="Y30" s="51"/>
      <c r="Z30" s="51"/>
      <c r="AB30" s="54"/>
    </row>
    <row r="31" spans="2:28" ht="15.75">
      <c r="B31" s="39"/>
      <c r="C31" s="40" t="s">
        <v>40</v>
      </c>
      <c r="D31" s="45">
        <v>730.7</v>
      </c>
      <c r="E31" s="46">
        <v>-266.73</v>
      </c>
      <c r="F31" s="47">
        <f aca="true" t="shared" si="2" ref="F31:G37">+H31-D31</f>
        <v>-517.3800000000001</v>
      </c>
      <c r="G31" s="47">
        <f t="shared" si="2"/>
        <v>217.58</v>
      </c>
      <c r="H31" s="47">
        <v>213.32</v>
      </c>
      <c r="I31" s="47">
        <v>-49.15</v>
      </c>
      <c r="J31" s="47">
        <f aca="true" t="shared" si="3" ref="J31:K37">+L31-H31</f>
        <v>-389.22</v>
      </c>
      <c r="K31" s="47">
        <f t="shared" si="3"/>
        <v>-782.08</v>
      </c>
      <c r="L31" s="47">
        <v>-175.9</v>
      </c>
      <c r="M31" s="45">
        <v>-831.23</v>
      </c>
      <c r="N31" s="47">
        <f>'[1]GTL P &amp; L_ COMPARISON_Mar10'!C36</f>
        <v>311.34000000000003</v>
      </c>
      <c r="O31" s="48">
        <v>-266.73</v>
      </c>
      <c r="P31" s="47">
        <f aca="true" t="shared" si="4" ref="P31:Q37">+R31-L31</f>
        <v>487.24</v>
      </c>
      <c r="Q31" s="47">
        <f t="shared" si="4"/>
        <v>83.78999999999996</v>
      </c>
      <c r="R31" s="47">
        <f>+'[1]GTL P &amp; L_ COMPARISON_Mar10'!C36</f>
        <v>311.34000000000003</v>
      </c>
      <c r="S31" s="47">
        <v>-747.44</v>
      </c>
      <c r="U31" s="49"/>
      <c r="V31" s="50"/>
      <c r="W31" s="50"/>
      <c r="X31" s="50"/>
      <c r="Y31" s="51"/>
      <c r="Z31" s="51"/>
      <c r="AB31" s="53"/>
    </row>
    <row r="32" spans="2:26" ht="15.75">
      <c r="B32" s="39"/>
      <c r="C32" s="40" t="s">
        <v>41</v>
      </c>
      <c r="D32" s="45">
        <v>3782.46</v>
      </c>
      <c r="E32" s="46">
        <v>3862.72</v>
      </c>
      <c r="F32" s="47">
        <f t="shared" si="2"/>
        <v>4337.53</v>
      </c>
      <c r="G32" s="47">
        <f t="shared" si="2"/>
        <v>3841.03</v>
      </c>
      <c r="H32" s="47">
        <v>8119.99</v>
      </c>
      <c r="I32" s="47">
        <v>7703.75</v>
      </c>
      <c r="J32" s="47">
        <f t="shared" si="3"/>
        <v>4576.790000000001</v>
      </c>
      <c r="K32" s="47">
        <f t="shared" si="3"/>
        <v>4503.360000000001</v>
      </c>
      <c r="L32" s="47">
        <v>12696.78</v>
      </c>
      <c r="M32" s="45">
        <v>12207.11</v>
      </c>
      <c r="N32" s="47">
        <f>'[1]GTL P &amp; L_ COMPARISON_Mar10'!C28+'[1]GTL P &amp; L_ COMPARISON_Mar10'!C32</f>
        <v>17287.763049999998</v>
      </c>
      <c r="O32" s="48">
        <v>3862.72</v>
      </c>
      <c r="P32" s="47">
        <f t="shared" si="4"/>
        <v>4631.173049999999</v>
      </c>
      <c r="Q32" s="47">
        <f t="shared" si="4"/>
        <v>3626.7199999999993</v>
      </c>
      <c r="R32" s="47">
        <f>+'[1]GTL P &amp; L_ COMPARISON_Mar10'!C28+'[1]GTL P &amp; L_ COMPARISON_Mar10'!C30+'[1]GTL P &amp; L_ COMPARISON_Mar10'!C32</f>
        <v>17327.95305</v>
      </c>
      <c r="S32" s="47">
        <f>15797.73+36.1</f>
        <v>15833.83</v>
      </c>
      <c r="U32" s="13"/>
      <c r="Y32" s="51"/>
      <c r="Z32" s="51"/>
    </row>
    <row r="33" spans="2:26" ht="15.75">
      <c r="B33" s="39"/>
      <c r="C33" s="40" t="s">
        <v>42</v>
      </c>
      <c r="D33" s="45">
        <v>135.25</v>
      </c>
      <c r="E33" s="46">
        <v>10.16</v>
      </c>
      <c r="F33" s="47">
        <f t="shared" si="2"/>
        <v>3.0900000000000034</v>
      </c>
      <c r="G33" s="47">
        <f t="shared" si="2"/>
        <v>177.82</v>
      </c>
      <c r="H33" s="47">
        <v>138.34</v>
      </c>
      <c r="I33" s="47">
        <v>187.98</v>
      </c>
      <c r="J33" s="47">
        <f t="shared" si="3"/>
        <v>117.77000000000001</v>
      </c>
      <c r="K33" s="47">
        <f t="shared" si="3"/>
        <v>69.78999999999999</v>
      </c>
      <c r="L33" s="47">
        <v>256.11</v>
      </c>
      <c r="M33" s="45">
        <v>257.77</v>
      </c>
      <c r="N33" s="47">
        <f>'[1]GTL P &amp; L_ COMPARISON_Mar10'!C34</f>
        <v>274.13695000000007</v>
      </c>
      <c r="O33" s="48">
        <v>10.16</v>
      </c>
      <c r="P33" s="47">
        <f t="shared" si="4"/>
        <v>18.026950000000056</v>
      </c>
      <c r="Q33" s="47">
        <f t="shared" si="4"/>
        <v>86.86000000000001</v>
      </c>
      <c r="R33" s="47">
        <f>+'[1]GTL P &amp; L_ COMPARISON_Mar10'!C34</f>
        <v>274.13695000000007</v>
      </c>
      <c r="S33" s="47">
        <f>380.73-36.1</f>
        <v>344.63</v>
      </c>
      <c r="Y33" s="51"/>
      <c r="Z33" s="51"/>
    </row>
    <row r="34" spans="2:26" ht="15.75">
      <c r="B34" s="39"/>
      <c r="C34" s="40" t="s">
        <v>43</v>
      </c>
      <c r="D34" s="45">
        <v>1016.62</v>
      </c>
      <c r="E34" s="46">
        <v>838.84</v>
      </c>
      <c r="F34" s="47">
        <f t="shared" si="2"/>
        <v>696.5600000000001</v>
      </c>
      <c r="G34" s="47">
        <f t="shared" si="2"/>
        <v>581.0600000000001</v>
      </c>
      <c r="H34" s="47">
        <v>1713.18</v>
      </c>
      <c r="I34" s="47">
        <v>1419.9</v>
      </c>
      <c r="J34" s="47">
        <f t="shared" si="3"/>
        <v>902.0599999999997</v>
      </c>
      <c r="K34" s="47">
        <f t="shared" si="3"/>
        <v>632.0299999999997</v>
      </c>
      <c r="L34" s="47">
        <v>2615.24</v>
      </c>
      <c r="M34" s="45">
        <v>2051.93</v>
      </c>
      <c r="N34" s="47">
        <f>'[1]GTL P &amp; L_ COMPARISON_Mar10'!C44</f>
        <v>3533.89</v>
      </c>
      <c r="O34" s="48">
        <v>838.84</v>
      </c>
      <c r="P34" s="47">
        <f t="shared" si="4"/>
        <v>918.6500000000001</v>
      </c>
      <c r="Q34" s="47">
        <f t="shared" si="4"/>
        <v>909.2400000000002</v>
      </c>
      <c r="R34" s="47">
        <f>+'[1]GTL P &amp; L_ COMPARISON_Mar10'!C44</f>
        <v>3533.89</v>
      </c>
      <c r="S34" s="47">
        <f>2961.17</f>
        <v>2961.17</v>
      </c>
      <c r="Y34" s="51"/>
      <c r="Z34" s="51"/>
    </row>
    <row r="35" spans="2:26" ht="15.75">
      <c r="B35" s="39"/>
      <c r="C35" s="40" t="s">
        <v>44</v>
      </c>
      <c r="D35" s="45">
        <v>934.21</v>
      </c>
      <c r="E35" s="46">
        <v>937.85</v>
      </c>
      <c r="F35" s="47">
        <f t="shared" si="2"/>
        <v>1069.83</v>
      </c>
      <c r="G35" s="47">
        <f t="shared" si="2"/>
        <v>877.91</v>
      </c>
      <c r="H35" s="47">
        <v>2004.04</v>
      </c>
      <c r="I35" s="47">
        <v>1815.76</v>
      </c>
      <c r="J35" s="47">
        <f t="shared" si="3"/>
        <v>1061.69</v>
      </c>
      <c r="K35" s="47">
        <f t="shared" si="3"/>
        <v>1093.7</v>
      </c>
      <c r="L35" s="47">
        <v>3065.73</v>
      </c>
      <c r="M35" s="45">
        <v>2909.46</v>
      </c>
      <c r="N35" s="47">
        <f>'[1]GTL P &amp; L_ COMPARISON_Mar10'!C56</f>
        <v>4042.3899999999994</v>
      </c>
      <c r="O35" s="48">
        <v>937.85</v>
      </c>
      <c r="P35" s="47">
        <f t="shared" si="4"/>
        <v>976.6599999999994</v>
      </c>
      <c r="Q35" s="47">
        <f t="shared" si="4"/>
        <v>866.21</v>
      </c>
      <c r="R35" s="47">
        <f>+'[1]GTL P &amp; L_ COMPARISON_Mar10'!C56</f>
        <v>4042.3899999999994</v>
      </c>
      <c r="S35" s="47">
        <v>3775.67</v>
      </c>
      <c r="Y35" s="51"/>
      <c r="Z35" s="51"/>
    </row>
    <row r="36" spans="2:26" ht="15.75">
      <c r="B36" s="39"/>
      <c r="C36" s="40" t="s">
        <v>45</v>
      </c>
      <c r="D36" s="45">
        <v>321.02</v>
      </c>
      <c r="E36" s="46">
        <v>307.22</v>
      </c>
      <c r="F36" s="47">
        <f t="shared" si="2"/>
        <v>330.03999999999996</v>
      </c>
      <c r="G36" s="47">
        <f t="shared" si="2"/>
        <v>310.29999999999995</v>
      </c>
      <c r="H36" s="47">
        <v>651.06</v>
      </c>
      <c r="I36" s="47">
        <v>617.52</v>
      </c>
      <c r="J36" s="47">
        <f t="shared" si="3"/>
        <v>319.1600000000001</v>
      </c>
      <c r="K36" s="47">
        <f t="shared" si="3"/>
        <v>308.4</v>
      </c>
      <c r="L36" s="47">
        <v>970.22</v>
      </c>
      <c r="M36" s="45">
        <v>925.92</v>
      </c>
      <c r="N36" s="47">
        <f>'[1]GTL P &amp; L_ COMPARISON_Mar10'!C71</f>
        <v>1290.9299999999998</v>
      </c>
      <c r="O36" s="48">
        <v>307.22</v>
      </c>
      <c r="P36" s="47">
        <f t="shared" si="4"/>
        <v>320.7099999999998</v>
      </c>
      <c r="Q36" s="47">
        <f t="shared" si="4"/>
        <v>317.7700000000001</v>
      </c>
      <c r="R36" s="47">
        <f>+'[1]GTL P &amp; L_ COMPARISON_Mar10'!C71</f>
        <v>1290.9299999999998</v>
      </c>
      <c r="S36" s="47">
        <v>1243.69</v>
      </c>
      <c r="Y36" s="51"/>
      <c r="Z36" s="51"/>
    </row>
    <row r="37" spans="2:26" ht="15.75">
      <c r="B37" s="39"/>
      <c r="C37" s="40" t="s">
        <v>46</v>
      </c>
      <c r="D37" s="45">
        <v>864.29</v>
      </c>
      <c r="E37" s="46">
        <f>1187.98-51.9</f>
        <v>1136.08</v>
      </c>
      <c r="F37" s="47">
        <f t="shared" si="2"/>
        <v>955.7</v>
      </c>
      <c r="G37" s="47">
        <f t="shared" si="2"/>
        <v>1127.4500000000003</v>
      </c>
      <c r="H37" s="47">
        <v>1819.99</v>
      </c>
      <c r="I37" s="47">
        <v>2263.53</v>
      </c>
      <c r="J37" s="47">
        <f t="shared" si="3"/>
        <v>970.8599999999999</v>
      </c>
      <c r="K37" s="47">
        <f t="shared" si="3"/>
        <v>1145.23</v>
      </c>
      <c r="L37" s="47">
        <v>2790.85</v>
      </c>
      <c r="M37" s="45">
        <v>3408.76</v>
      </c>
      <c r="N37" s="47">
        <f>'[1]GTL P &amp; L_ COMPARISON_Mar10'!C38+'[1]GTL P &amp; L_ COMPARISON_Mar10'!C40+'[1]GTL P &amp; L_ COMPARISON_Mar10'!C42+'[1]GTL P &amp; L_ COMPARISON_Mar10'!C46+'[1]GTL P &amp; L_ COMPARISON_Mar10'!C48+'[1]GTL P &amp; L_ COMPARISON_Mar10'!C60</f>
        <v>4292.38</v>
      </c>
      <c r="O37" s="48">
        <f>1187.97+0.01</f>
        <v>1187.98</v>
      </c>
      <c r="P37" s="47">
        <f t="shared" si="4"/>
        <v>1501.5300000000002</v>
      </c>
      <c r="Q37" s="47">
        <f t="shared" si="4"/>
        <v>1005.6399999999994</v>
      </c>
      <c r="R37" s="47">
        <f>+'[1]GTL P &amp; L_ COMPARISON_Mar10'!C38+'[1]GTL P &amp; L_ COMPARISON_Mar10'!C40+'[1]GTL P &amp; L_ COMPARISON_Mar10'!C42+'[1]GTL P &amp; L_ COMPARISON_Mar10'!C46+'[1]GTL P &amp; L_ COMPARISON_Mar10'!C48+'[1]GTL P &amp; L_ COMPARISON_Mar10'!C58+'[1]GTL P &amp; L_ COMPARISON_Mar10'!C60</f>
        <v>4292.38</v>
      </c>
      <c r="S37" s="47">
        <f>4393.61+130.54-109.75</f>
        <v>4414.4</v>
      </c>
      <c r="T37" s="59"/>
      <c r="Y37" s="51"/>
      <c r="Z37" s="51"/>
    </row>
    <row r="38" spans="2:26" ht="16.5" thickBot="1">
      <c r="B38" s="39"/>
      <c r="C38" s="44" t="s">
        <v>47</v>
      </c>
      <c r="D38" s="55">
        <f aca="true" t="shared" si="5" ref="D38:K38">SUM(D31:D37)</f>
        <v>7784.55</v>
      </c>
      <c r="E38" s="56">
        <f t="shared" si="5"/>
        <v>6826.14</v>
      </c>
      <c r="F38" s="60">
        <f t="shared" si="5"/>
        <v>6875.37</v>
      </c>
      <c r="G38" s="60">
        <f t="shared" si="5"/>
        <v>7133.1500000000015</v>
      </c>
      <c r="H38" s="60">
        <f t="shared" si="5"/>
        <v>14659.919999999998</v>
      </c>
      <c r="I38" s="60">
        <f t="shared" si="5"/>
        <v>13959.29</v>
      </c>
      <c r="J38" s="56">
        <f t="shared" si="5"/>
        <v>7559.11</v>
      </c>
      <c r="K38" s="56">
        <f t="shared" si="5"/>
        <v>6970.43</v>
      </c>
      <c r="L38" s="57">
        <f aca="true" t="shared" si="6" ref="L38:S38">SUM(L31:L37)</f>
        <v>22219.030000000002</v>
      </c>
      <c r="M38" s="57">
        <f t="shared" si="6"/>
        <v>20929.72</v>
      </c>
      <c r="N38" s="56">
        <f t="shared" si="6"/>
        <v>31032.829999999998</v>
      </c>
      <c r="O38" s="58">
        <f t="shared" si="6"/>
        <v>6878.040000000001</v>
      </c>
      <c r="P38" s="56">
        <f t="shared" si="6"/>
        <v>8853.99</v>
      </c>
      <c r="Q38" s="56">
        <f t="shared" si="6"/>
        <v>6896.23</v>
      </c>
      <c r="R38" s="56">
        <f t="shared" si="6"/>
        <v>31073.02</v>
      </c>
      <c r="S38" s="61">
        <f t="shared" si="6"/>
        <v>27825.949999999997</v>
      </c>
      <c r="Y38" s="51"/>
      <c r="Z38" s="51"/>
    </row>
    <row r="39" spans="2:26" ht="15.75">
      <c r="B39" s="39"/>
      <c r="C39" s="40"/>
      <c r="D39" s="45"/>
      <c r="E39" s="62"/>
      <c r="F39" s="63"/>
      <c r="G39" s="63"/>
      <c r="H39" s="63"/>
      <c r="I39" s="63"/>
      <c r="J39" s="47"/>
      <c r="K39" s="47"/>
      <c r="L39" s="47"/>
      <c r="M39" s="45"/>
      <c r="N39" s="47"/>
      <c r="O39" s="48"/>
      <c r="P39" s="47"/>
      <c r="Q39" s="47"/>
      <c r="R39" s="47"/>
      <c r="S39" s="63"/>
      <c r="Y39" s="51"/>
      <c r="Z39" s="51"/>
    </row>
    <row r="40" spans="2:26" ht="15.75">
      <c r="B40" s="39">
        <v>5</v>
      </c>
      <c r="C40" s="40" t="s">
        <v>48</v>
      </c>
      <c r="D40" s="45">
        <f>+D29-D38</f>
        <v>-234.07000000000062</v>
      </c>
      <c r="E40" s="64">
        <v>-19.47</v>
      </c>
      <c r="F40" s="47">
        <f aca="true" t="shared" si="7" ref="F40:S40">+F29-F38</f>
        <v>398.46000000000004</v>
      </c>
      <c r="G40" s="47">
        <f t="shared" si="7"/>
        <v>0.7099999999973079</v>
      </c>
      <c r="H40" s="47">
        <f t="shared" si="7"/>
        <v>164.39000000000124</v>
      </c>
      <c r="I40" s="47">
        <f t="shared" si="7"/>
        <v>-18.760000000002037</v>
      </c>
      <c r="J40" s="47">
        <f t="shared" si="7"/>
        <v>191.0699999999997</v>
      </c>
      <c r="K40" s="47">
        <f t="shared" si="7"/>
        <v>-158.84999999999945</v>
      </c>
      <c r="L40" s="47">
        <f t="shared" si="7"/>
        <v>355.4599999999955</v>
      </c>
      <c r="M40" s="45">
        <f t="shared" si="7"/>
        <v>-177.61000000000058</v>
      </c>
      <c r="N40" s="45">
        <f t="shared" si="7"/>
        <v>307.28999999999724</v>
      </c>
      <c r="O40" s="64">
        <f t="shared" si="7"/>
        <v>-19.470000000001164</v>
      </c>
      <c r="P40" s="47">
        <f t="shared" si="7"/>
        <v>-88.36000000000422</v>
      </c>
      <c r="Q40" s="47">
        <f t="shared" si="7"/>
        <v>-585.1999999999971</v>
      </c>
      <c r="R40" s="47">
        <f t="shared" si="7"/>
        <v>267.0999999999949</v>
      </c>
      <c r="S40" s="47">
        <f t="shared" si="7"/>
        <v>-762.809999999994</v>
      </c>
      <c r="Y40" s="51"/>
      <c r="Z40" s="51"/>
    </row>
    <row r="41" spans="2:26" ht="15.75">
      <c r="B41" s="39">
        <v>6</v>
      </c>
      <c r="C41" s="40" t="s">
        <v>49</v>
      </c>
      <c r="D41" s="45">
        <v>480.39</v>
      </c>
      <c r="E41" s="62">
        <v>374.63</v>
      </c>
      <c r="F41" s="47">
        <f>+H41-D41</f>
        <v>541.39</v>
      </c>
      <c r="G41" s="47">
        <f>+I41-E41</f>
        <v>369.81000000000006</v>
      </c>
      <c r="H41" s="47">
        <v>1021.78</v>
      </c>
      <c r="I41" s="47">
        <v>744.44</v>
      </c>
      <c r="J41" s="47">
        <f>+L41-H41</f>
        <v>519.29</v>
      </c>
      <c r="K41" s="47">
        <f>+M41-I41</f>
        <v>375.98</v>
      </c>
      <c r="L41" s="47">
        <v>1541.07</v>
      </c>
      <c r="M41" s="45">
        <v>1120.42</v>
      </c>
      <c r="N41" s="47">
        <f>'[1]GTL P &amp; L_ COMPARISON_Mar10'!C67</f>
        <v>2058.1</v>
      </c>
      <c r="O41" s="48">
        <v>374.63</v>
      </c>
      <c r="P41" s="47">
        <f>+R41-L41</f>
        <v>517.03</v>
      </c>
      <c r="Q41" s="47">
        <f>+S41-M41</f>
        <v>505.5799999999999</v>
      </c>
      <c r="R41" s="47">
        <f>+'[1]GTL P &amp; L_ COMPARISON_Mar10'!C67</f>
        <v>2058.1</v>
      </c>
      <c r="S41" s="65">
        <f>1756.54-130.54</f>
        <v>1626</v>
      </c>
      <c r="Y41" s="51"/>
      <c r="Z41" s="51"/>
    </row>
    <row r="42" spans="2:26" ht="15.75">
      <c r="B42" s="39">
        <v>7</v>
      </c>
      <c r="C42" s="44" t="s">
        <v>50</v>
      </c>
      <c r="D42" s="66">
        <f>+D40-D41</f>
        <v>-714.4600000000006</v>
      </c>
      <c r="E42" s="67">
        <f aca="true" t="shared" si="8" ref="E42:S42">+E40-E41</f>
        <v>-394.1</v>
      </c>
      <c r="F42" s="68">
        <f t="shared" si="8"/>
        <v>-142.92999999999995</v>
      </c>
      <c r="G42" s="68">
        <f t="shared" si="8"/>
        <v>-369.10000000000275</v>
      </c>
      <c r="H42" s="68">
        <f t="shared" si="8"/>
        <v>-857.3899999999987</v>
      </c>
      <c r="I42" s="68">
        <f t="shared" si="8"/>
        <v>-763.2000000000021</v>
      </c>
      <c r="J42" s="68">
        <f t="shared" si="8"/>
        <v>-328.22000000000025</v>
      </c>
      <c r="K42" s="68">
        <f t="shared" si="8"/>
        <v>-534.8299999999995</v>
      </c>
      <c r="L42" s="68">
        <f t="shared" si="8"/>
        <v>-1185.6100000000044</v>
      </c>
      <c r="M42" s="66">
        <f t="shared" si="8"/>
        <v>-1298.0300000000007</v>
      </c>
      <c r="N42" s="66">
        <f t="shared" si="8"/>
        <v>-1750.8100000000027</v>
      </c>
      <c r="O42" s="67">
        <f t="shared" si="8"/>
        <v>-394.10000000000116</v>
      </c>
      <c r="P42" s="68">
        <f>+P40-P41</f>
        <v>-605.3900000000042</v>
      </c>
      <c r="Q42" s="68">
        <f>+Q40-Q41</f>
        <v>-1090.779999999997</v>
      </c>
      <c r="R42" s="68">
        <f>+R40-R41</f>
        <v>-1791.000000000005</v>
      </c>
      <c r="S42" s="68">
        <f t="shared" si="8"/>
        <v>-2388.809999999994</v>
      </c>
      <c r="Y42" s="51"/>
      <c r="Z42" s="51"/>
    </row>
    <row r="43" spans="2:26" ht="15.75">
      <c r="B43" s="39">
        <v>8</v>
      </c>
      <c r="C43" s="40" t="s">
        <v>51</v>
      </c>
      <c r="D43" s="45"/>
      <c r="E43" s="62"/>
      <c r="F43" s="47"/>
      <c r="G43" s="47"/>
      <c r="H43" s="47"/>
      <c r="I43" s="47"/>
      <c r="J43" s="47"/>
      <c r="K43" s="47"/>
      <c r="L43" s="47"/>
      <c r="M43" s="45"/>
      <c r="N43" s="47"/>
      <c r="O43" s="48"/>
      <c r="P43" s="47"/>
      <c r="Q43" s="47"/>
      <c r="R43" s="47"/>
      <c r="S43" s="47"/>
      <c r="U43" s="69"/>
      <c r="Y43" s="51"/>
      <c r="Z43" s="51"/>
    </row>
    <row r="44" spans="2:26" ht="15.75">
      <c r="B44" s="39"/>
      <c r="C44" s="40" t="s">
        <v>52</v>
      </c>
      <c r="D44" s="45">
        <v>0</v>
      </c>
      <c r="E44" s="62">
        <v>0</v>
      </c>
      <c r="F44" s="47">
        <v>0</v>
      </c>
      <c r="G44" s="47">
        <v>0</v>
      </c>
      <c r="H44" s="47">
        <v>0</v>
      </c>
      <c r="I44" s="47">
        <v>0</v>
      </c>
      <c r="J44" s="47"/>
      <c r="K44" s="47"/>
      <c r="L44" s="47"/>
      <c r="M44" s="45"/>
      <c r="N44" s="47"/>
      <c r="O44" s="48"/>
      <c r="P44" s="47">
        <v>0</v>
      </c>
      <c r="Q44" s="47">
        <v>0</v>
      </c>
      <c r="R44" s="47">
        <v>0</v>
      </c>
      <c r="S44" s="47">
        <v>0</v>
      </c>
      <c r="Y44" s="51"/>
      <c r="Z44" s="51"/>
    </row>
    <row r="45" spans="2:26" ht="15.75">
      <c r="B45" s="39"/>
      <c r="C45" s="40" t="s">
        <v>53</v>
      </c>
      <c r="D45" s="45">
        <v>15.56</v>
      </c>
      <c r="E45" s="62">
        <v>20.42</v>
      </c>
      <c r="F45" s="47">
        <f>+H45-D45</f>
        <v>13.950000000000001</v>
      </c>
      <c r="G45" s="47">
        <f>+I45-E45</f>
        <v>105.33</v>
      </c>
      <c r="H45" s="47">
        <v>29.51</v>
      </c>
      <c r="I45" s="47">
        <v>125.75</v>
      </c>
      <c r="J45" s="47">
        <f>+L45-H45</f>
        <v>18.26</v>
      </c>
      <c r="K45" s="47">
        <f>+M45-I45</f>
        <v>-52.68000000000001</v>
      </c>
      <c r="L45" s="65">
        <v>47.77</v>
      </c>
      <c r="M45" s="45">
        <v>73.07</v>
      </c>
      <c r="N45" s="47">
        <v>15.56</v>
      </c>
      <c r="O45" s="48">
        <v>20.42</v>
      </c>
      <c r="P45" s="47">
        <f>+R45-L45</f>
        <v>-1439.3799999999999</v>
      </c>
      <c r="Q45" s="47">
        <f>+S45-M45</f>
        <v>38.42</v>
      </c>
      <c r="R45" s="65">
        <v>-1391.61</v>
      </c>
      <c r="S45" s="47">
        <v>111.49</v>
      </c>
      <c r="Y45" s="51"/>
      <c r="Z45" s="51"/>
    </row>
    <row r="46" spans="2:26" ht="15.75">
      <c r="B46" s="39"/>
      <c r="C46" s="40" t="s">
        <v>54</v>
      </c>
      <c r="D46" s="45">
        <v>0</v>
      </c>
      <c r="E46" s="62">
        <v>5.58</v>
      </c>
      <c r="F46" s="47">
        <f>+H46-D46</f>
        <v>0</v>
      </c>
      <c r="G46" s="47">
        <f>+I46-E46</f>
        <v>11.08</v>
      </c>
      <c r="H46" s="47">
        <v>0</v>
      </c>
      <c r="I46" s="47">
        <v>16.66</v>
      </c>
      <c r="J46" s="47">
        <f>+L46-H46</f>
        <v>0</v>
      </c>
      <c r="K46" s="47">
        <f>+M46-I46</f>
        <v>10.600000000000001</v>
      </c>
      <c r="L46" s="47">
        <v>0</v>
      </c>
      <c r="M46" s="45">
        <v>27.26</v>
      </c>
      <c r="N46" s="47">
        <v>0</v>
      </c>
      <c r="O46" s="48">
        <v>5.58</v>
      </c>
      <c r="P46" s="47">
        <f>+R46-L46</f>
        <v>0</v>
      </c>
      <c r="Q46" s="47">
        <f>+S46-M46</f>
        <v>8.319999999999997</v>
      </c>
      <c r="R46" s="47"/>
      <c r="S46" s="47">
        <v>35.58</v>
      </c>
      <c r="Y46" s="51"/>
      <c r="Z46" s="51"/>
    </row>
    <row r="47" spans="2:26" ht="15.75">
      <c r="B47" s="39"/>
      <c r="C47" s="44" t="s">
        <v>55</v>
      </c>
      <c r="D47" s="66">
        <f aca="true" t="shared" si="9" ref="D47:K47">SUM(D44:D46)</f>
        <v>15.56</v>
      </c>
      <c r="E47" s="70">
        <f t="shared" si="9"/>
        <v>26</v>
      </c>
      <c r="F47" s="71">
        <f t="shared" si="9"/>
        <v>13.950000000000001</v>
      </c>
      <c r="G47" s="71">
        <f t="shared" si="9"/>
        <v>116.41</v>
      </c>
      <c r="H47" s="71">
        <f t="shared" si="9"/>
        <v>29.51</v>
      </c>
      <c r="I47" s="71">
        <f t="shared" si="9"/>
        <v>142.41</v>
      </c>
      <c r="J47" s="71">
        <f t="shared" si="9"/>
        <v>18.26</v>
      </c>
      <c r="K47" s="71">
        <f t="shared" si="9"/>
        <v>-42.080000000000005</v>
      </c>
      <c r="L47" s="72">
        <f aca="true" t="shared" si="10" ref="L47:S47">SUM(L44:L46)</f>
        <v>47.77</v>
      </c>
      <c r="M47" s="72">
        <f t="shared" si="10"/>
        <v>100.33</v>
      </c>
      <c r="N47" s="71">
        <f t="shared" si="10"/>
        <v>15.56</v>
      </c>
      <c r="O47" s="70">
        <f t="shared" si="10"/>
        <v>26</v>
      </c>
      <c r="P47" s="71">
        <f t="shared" si="10"/>
        <v>-1439.3799999999999</v>
      </c>
      <c r="Q47" s="71">
        <f t="shared" si="10"/>
        <v>46.739999999999995</v>
      </c>
      <c r="R47" s="73">
        <f t="shared" si="10"/>
        <v>-1391.61</v>
      </c>
      <c r="S47" s="71">
        <f t="shared" si="10"/>
        <v>147.07</v>
      </c>
      <c r="Y47" s="51"/>
      <c r="Z47" s="51"/>
    </row>
    <row r="48" spans="2:26" ht="15.75">
      <c r="B48" s="39">
        <v>9</v>
      </c>
      <c r="C48" s="44" t="s">
        <v>56</v>
      </c>
      <c r="D48" s="66">
        <f aca="true" t="shared" si="11" ref="D48:I48">D42-D47</f>
        <v>-730.0200000000006</v>
      </c>
      <c r="E48" s="70">
        <f t="shared" si="11"/>
        <v>-420.1</v>
      </c>
      <c r="F48" s="71">
        <f t="shared" si="11"/>
        <v>-156.87999999999994</v>
      </c>
      <c r="G48" s="71">
        <f t="shared" si="11"/>
        <v>-485.5100000000027</v>
      </c>
      <c r="H48" s="71">
        <f t="shared" si="11"/>
        <v>-886.8999999999987</v>
      </c>
      <c r="I48" s="71">
        <f t="shared" si="11"/>
        <v>-905.6100000000021</v>
      </c>
      <c r="J48" s="71">
        <f aca="true" t="shared" si="12" ref="J48:S48">+J42-J47</f>
        <v>-346.48000000000025</v>
      </c>
      <c r="K48" s="71">
        <f t="shared" si="12"/>
        <v>-492.7499999999995</v>
      </c>
      <c r="L48" s="72">
        <f t="shared" si="12"/>
        <v>-1233.3800000000044</v>
      </c>
      <c r="M48" s="72">
        <f t="shared" si="12"/>
        <v>-1398.3600000000006</v>
      </c>
      <c r="N48" s="71">
        <f t="shared" si="12"/>
        <v>-1766.3700000000026</v>
      </c>
      <c r="O48" s="70">
        <f t="shared" si="12"/>
        <v>-420.10000000000116</v>
      </c>
      <c r="P48" s="71">
        <f>+P42-P47</f>
        <v>833.9899999999957</v>
      </c>
      <c r="Q48" s="71">
        <f>+Q42-Q47</f>
        <v>-1137.519999999997</v>
      </c>
      <c r="R48" s="71">
        <f>+R42-R47</f>
        <v>-399.3900000000051</v>
      </c>
      <c r="S48" s="71">
        <f t="shared" si="12"/>
        <v>-2535.879999999994</v>
      </c>
      <c r="Y48" s="51"/>
      <c r="Z48" s="51"/>
    </row>
    <row r="49" spans="2:26" ht="15.75">
      <c r="B49" s="39">
        <v>10</v>
      </c>
      <c r="C49" s="44" t="s">
        <v>57</v>
      </c>
      <c r="D49" s="66">
        <v>649.93</v>
      </c>
      <c r="E49" s="70">
        <v>649.93</v>
      </c>
      <c r="F49" s="71">
        <v>649.93</v>
      </c>
      <c r="G49" s="71">
        <v>649.93</v>
      </c>
      <c r="H49" s="71">
        <v>649.93</v>
      </c>
      <c r="I49" s="71">
        <v>649.93</v>
      </c>
      <c r="J49" s="71">
        <v>649.93</v>
      </c>
      <c r="K49" s="71">
        <v>649.93</v>
      </c>
      <c r="L49" s="71">
        <v>649.93</v>
      </c>
      <c r="M49" s="72">
        <v>649.93</v>
      </c>
      <c r="N49" s="71">
        <v>649.93</v>
      </c>
      <c r="O49" s="70">
        <v>649.93</v>
      </c>
      <c r="P49" s="71">
        <v>649.93</v>
      </c>
      <c r="Q49" s="71">
        <v>649.93</v>
      </c>
      <c r="R49" s="71">
        <v>649.93</v>
      </c>
      <c r="S49" s="71">
        <v>649.93</v>
      </c>
      <c r="Y49" s="51"/>
      <c r="Z49" s="51"/>
    </row>
    <row r="50" spans="2:26" ht="15.75">
      <c r="B50" s="39"/>
      <c r="C50" s="40" t="s">
        <v>58</v>
      </c>
      <c r="D50" s="45"/>
      <c r="E50" s="62"/>
      <c r="F50" s="47"/>
      <c r="G50" s="47"/>
      <c r="H50" s="47"/>
      <c r="I50" s="47"/>
      <c r="J50" s="47"/>
      <c r="K50" s="47"/>
      <c r="L50" s="47"/>
      <c r="M50" s="45"/>
      <c r="N50" s="47"/>
      <c r="O50" s="48"/>
      <c r="P50" s="47"/>
      <c r="Q50" s="47"/>
      <c r="R50" s="47"/>
      <c r="S50" s="47"/>
      <c r="Y50" s="51"/>
      <c r="Z50" s="51"/>
    </row>
    <row r="51" spans="2:26" ht="15.75">
      <c r="B51" s="39">
        <v>11</v>
      </c>
      <c r="C51" s="44" t="s">
        <v>59</v>
      </c>
      <c r="D51" s="66"/>
      <c r="E51" s="70"/>
      <c r="F51" s="71">
        <v>0</v>
      </c>
      <c r="G51" s="68">
        <v>0</v>
      </c>
      <c r="H51" s="71">
        <v>0</v>
      </c>
      <c r="I51" s="68">
        <v>0</v>
      </c>
      <c r="J51" s="68"/>
      <c r="K51" s="68"/>
      <c r="L51" s="68"/>
      <c r="M51" s="66"/>
      <c r="N51" s="68"/>
      <c r="O51" s="74"/>
      <c r="P51" s="68"/>
      <c r="Q51" s="68"/>
      <c r="R51" s="68">
        <f>S51+R48</f>
        <v>4921.2099999999955</v>
      </c>
      <c r="S51" s="68">
        <v>5320.6</v>
      </c>
      <c r="U51" s="59"/>
      <c r="Y51" s="51"/>
      <c r="Z51" s="51"/>
    </row>
    <row r="52" spans="2:26" ht="15.75">
      <c r="B52" s="39">
        <v>12</v>
      </c>
      <c r="C52" s="44" t="s">
        <v>60</v>
      </c>
      <c r="D52" s="66">
        <f>+D48/D49*10</f>
        <v>-11.232286553936587</v>
      </c>
      <c r="E52" s="70">
        <f>+E48/E49*10</f>
        <v>-6.463773021710031</v>
      </c>
      <c r="F52" s="71">
        <f>+F48/(F49)*10</f>
        <v>-2.4137984090594364</v>
      </c>
      <c r="G52" s="71">
        <f>+G48/(G49)*10</f>
        <v>-7.470189097287443</v>
      </c>
      <c r="H52" s="71">
        <f>+H48/(H49)*10</f>
        <v>-13.646084962995996</v>
      </c>
      <c r="I52" s="71">
        <f>+I48/(I49)*10</f>
        <v>-13.933962118997464</v>
      </c>
      <c r="J52" s="71">
        <f>+J48/J49*10</f>
        <v>-5.33103564999308</v>
      </c>
      <c r="K52" s="71">
        <f>+K48/K49*10</f>
        <v>-7.581585709230217</v>
      </c>
      <c r="L52" s="72">
        <f aca="true" t="shared" si="13" ref="L52:S52">+L48/(L49)*10</f>
        <v>-18.97712061298916</v>
      </c>
      <c r="M52" s="72">
        <f t="shared" si="13"/>
        <v>-21.515547828227668</v>
      </c>
      <c r="N52" s="71">
        <f t="shared" si="13"/>
        <v>-27.17784992229937</v>
      </c>
      <c r="O52" s="70">
        <f t="shared" si="13"/>
        <v>-6.463773021710049</v>
      </c>
      <c r="P52" s="71">
        <f t="shared" si="13"/>
        <v>12.831997292015998</v>
      </c>
      <c r="Q52" s="71">
        <f t="shared" si="13"/>
        <v>-17.502192543812367</v>
      </c>
      <c r="R52" s="71">
        <f t="shared" si="13"/>
        <v>-6.1451233209731075</v>
      </c>
      <c r="S52" s="71">
        <f t="shared" si="13"/>
        <v>-39.01774037203998</v>
      </c>
      <c r="Y52" s="51"/>
      <c r="Z52" s="51"/>
    </row>
    <row r="53" spans="2:26" ht="15.75">
      <c r="B53" s="39"/>
      <c r="C53" s="44"/>
      <c r="D53" s="45"/>
      <c r="E53" s="62"/>
      <c r="F53" s="47"/>
      <c r="G53" s="47"/>
      <c r="H53" s="47"/>
      <c r="I53" s="47"/>
      <c r="J53" s="47"/>
      <c r="K53" s="47"/>
      <c r="L53" s="47"/>
      <c r="M53" s="45"/>
      <c r="N53" s="47"/>
      <c r="O53" s="48"/>
      <c r="P53" s="47"/>
      <c r="Q53" s="47"/>
      <c r="R53" s="47"/>
      <c r="S53" s="47"/>
      <c r="Y53" s="51"/>
      <c r="Z53" s="51"/>
    </row>
    <row r="54" spans="2:26" ht="15.75">
      <c r="B54" s="39">
        <v>13</v>
      </c>
      <c r="C54" s="44" t="s">
        <v>61</v>
      </c>
      <c r="D54" s="45"/>
      <c r="E54" s="62"/>
      <c r="F54" s="47"/>
      <c r="G54" s="47"/>
      <c r="H54" s="47"/>
      <c r="I54" s="47"/>
      <c r="J54" s="47"/>
      <c r="K54" s="47"/>
      <c r="L54" s="47"/>
      <c r="M54" s="45"/>
      <c r="N54" s="47"/>
      <c r="O54" s="48"/>
      <c r="P54" s="47"/>
      <c r="Q54" s="47"/>
      <c r="R54" s="47"/>
      <c r="S54" s="47"/>
      <c r="Y54" s="51"/>
      <c r="Z54" s="51"/>
    </row>
    <row r="55" spans="2:26" ht="15.75">
      <c r="B55" s="39"/>
      <c r="C55" s="40"/>
      <c r="D55" s="45"/>
      <c r="E55" s="62"/>
      <c r="F55" s="47"/>
      <c r="G55" s="47"/>
      <c r="H55" s="47"/>
      <c r="I55" s="47"/>
      <c r="J55" s="47"/>
      <c r="K55" s="47"/>
      <c r="L55" s="47"/>
      <c r="M55" s="45"/>
      <c r="N55" s="47"/>
      <c r="O55" s="48"/>
      <c r="P55" s="47"/>
      <c r="Q55" s="47"/>
      <c r="R55" s="47"/>
      <c r="S55" s="47"/>
      <c r="Y55" s="51"/>
      <c r="Z55" s="51"/>
    </row>
    <row r="56" spans="2:26" ht="15.75">
      <c r="B56" s="39"/>
      <c r="C56" s="75" t="s">
        <v>62</v>
      </c>
      <c r="D56" s="76">
        <v>1718463</v>
      </c>
      <c r="E56" s="77">
        <v>1718463</v>
      </c>
      <c r="F56" s="78">
        <v>1718463</v>
      </c>
      <c r="G56" s="78">
        <v>1718463</v>
      </c>
      <c r="H56" s="78">
        <v>1718463</v>
      </c>
      <c r="I56" s="78">
        <v>1718463</v>
      </c>
      <c r="J56" s="78">
        <v>1718463</v>
      </c>
      <c r="K56" s="78">
        <v>1718463</v>
      </c>
      <c r="L56" s="78">
        <v>1718463</v>
      </c>
      <c r="M56" s="79">
        <v>1718463</v>
      </c>
      <c r="N56" s="78">
        <v>1718463</v>
      </c>
      <c r="O56" s="77">
        <v>1718463</v>
      </c>
      <c r="P56" s="78">
        <v>1718463</v>
      </c>
      <c r="Q56" s="78">
        <v>1718463</v>
      </c>
      <c r="R56" s="78">
        <v>1718463</v>
      </c>
      <c r="S56" s="78">
        <v>1718463</v>
      </c>
      <c r="Y56" s="51"/>
      <c r="Z56" s="51"/>
    </row>
    <row r="57" spans="2:26" ht="15.75">
      <c r="B57" s="39"/>
      <c r="C57" s="75" t="s">
        <v>63</v>
      </c>
      <c r="D57" s="80">
        <v>0.2644</v>
      </c>
      <c r="E57" s="81">
        <v>0.2644</v>
      </c>
      <c r="F57" s="82">
        <v>0.2644</v>
      </c>
      <c r="G57" s="82">
        <v>0.2644</v>
      </c>
      <c r="H57" s="82">
        <v>0.2644</v>
      </c>
      <c r="I57" s="82">
        <v>0.2644</v>
      </c>
      <c r="J57" s="82">
        <v>0.2644</v>
      </c>
      <c r="K57" s="82">
        <v>0.2644</v>
      </c>
      <c r="L57" s="82">
        <v>0.2644</v>
      </c>
      <c r="M57" s="83">
        <v>0.2644</v>
      </c>
      <c r="N57" s="82">
        <f>+N56/6499308</f>
        <v>0.26440707226061605</v>
      </c>
      <c r="O57" s="81">
        <f>+O56/6499308</f>
        <v>0.26440707226061605</v>
      </c>
      <c r="P57" s="82">
        <v>0.2644</v>
      </c>
      <c r="Q57" s="82">
        <v>0.2644</v>
      </c>
      <c r="R57" s="82">
        <v>0.2644</v>
      </c>
      <c r="S57" s="82">
        <f>+S56/6499308</f>
        <v>0.26440707226061605</v>
      </c>
      <c r="Y57" s="51"/>
      <c r="Z57" s="51"/>
    </row>
    <row r="58" spans="2:26" ht="15.75">
      <c r="B58" s="39">
        <v>14</v>
      </c>
      <c r="C58" s="75" t="s">
        <v>64</v>
      </c>
      <c r="D58" s="80"/>
      <c r="E58" s="81"/>
      <c r="F58" s="82"/>
      <c r="G58" s="82"/>
      <c r="H58" s="82"/>
      <c r="I58" s="82"/>
      <c r="J58" s="82"/>
      <c r="K58" s="82"/>
      <c r="L58" s="82"/>
      <c r="M58" s="83"/>
      <c r="N58" s="82"/>
      <c r="O58" s="81"/>
      <c r="P58" s="82"/>
      <c r="Q58" s="82"/>
      <c r="R58" s="82"/>
      <c r="S58" s="82"/>
      <c r="Y58" s="51"/>
      <c r="Z58" s="51"/>
    </row>
    <row r="59" spans="2:26" ht="15.75">
      <c r="B59" s="39"/>
      <c r="C59" s="84" t="s">
        <v>65</v>
      </c>
      <c r="F59" s="85"/>
      <c r="G59" s="85"/>
      <c r="H59" s="85"/>
      <c r="I59" s="85"/>
      <c r="J59" s="85"/>
      <c r="K59" s="85"/>
      <c r="L59" s="85"/>
      <c r="P59" s="85"/>
      <c r="Q59" s="85"/>
      <c r="R59" s="85"/>
      <c r="S59" s="85"/>
      <c r="Y59" s="51"/>
      <c r="Z59" s="51"/>
    </row>
    <row r="60" spans="2:26" ht="15.75">
      <c r="B60" s="39"/>
      <c r="C60" s="84" t="s">
        <v>66</v>
      </c>
      <c r="D60" s="80"/>
      <c r="E60" s="81"/>
      <c r="F60" s="86" t="s">
        <v>67</v>
      </c>
      <c r="G60" s="86" t="s">
        <v>67</v>
      </c>
      <c r="H60" s="86" t="s">
        <v>67</v>
      </c>
      <c r="I60" s="86" t="s">
        <v>67</v>
      </c>
      <c r="J60" s="86" t="s">
        <v>67</v>
      </c>
      <c r="K60" s="86" t="s">
        <v>67</v>
      </c>
      <c r="L60" s="86" t="s">
        <v>67</v>
      </c>
      <c r="M60" s="87" t="s">
        <v>67</v>
      </c>
      <c r="N60" s="86" t="s">
        <v>67</v>
      </c>
      <c r="O60" s="88" t="s">
        <v>67</v>
      </c>
      <c r="P60" s="86" t="s">
        <v>67</v>
      </c>
      <c r="Q60" s="86" t="s">
        <v>67</v>
      </c>
      <c r="R60" s="86" t="s">
        <v>67</v>
      </c>
      <c r="S60" s="86" t="s">
        <v>67</v>
      </c>
      <c r="T60" s="51"/>
      <c r="Y60" s="51"/>
      <c r="Z60" s="51"/>
    </row>
    <row r="61" spans="2:26" ht="20.25" customHeight="1">
      <c r="B61" s="39"/>
      <c r="C61" s="84" t="s">
        <v>68</v>
      </c>
      <c r="D61" s="80"/>
      <c r="E61" s="81"/>
      <c r="F61" s="82"/>
      <c r="G61" s="82"/>
      <c r="H61" s="82"/>
      <c r="I61" s="82"/>
      <c r="J61" s="82"/>
      <c r="K61" s="82"/>
      <c r="L61" s="82"/>
      <c r="M61" s="83"/>
      <c r="N61" s="71">
        <v>0</v>
      </c>
      <c r="O61" s="70">
        <v>0</v>
      </c>
      <c r="P61" s="82"/>
      <c r="Q61" s="82"/>
      <c r="R61" s="82"/>
      <c r="S61" s="71"/>
      <c r="Y61" s="51"/>
      <c r="Z61" s="51"/>
    </row>
    <row r="62" spans="2:26" ht="15.75">
      <c r="B62" s="39"/>
      <c r="C62" s="84" t="s">
        <v>69</v>
      </c>
      <c r="D62" s="80"/>
      <c r="E62" s="81"/>
      <c r="F62" s="86" t="s">
        <v>67</v>
      </c>
      <c r="G62" s="86" t="s">
        <v>67</v>
      </c>
      <c r="H62" s="86" t="s">
        <v>67</v>
      </c>
      <c r="I62" s="86" t="s">
        <v>67</v>
      </c>
      <c r="J62" s="86" t="s">
        <v>67</v>
      </c>
      <c r="K62" s="86" t="s">
        <v>67</v>
      </c>
      <c r="L62" s="86" t="s">
        <v>67</v>
      </c>
      <c r="M62" s="87" t="s">
        <v>67</v>
      </c>
      <c r="N62" s="86" t="s">
        <v>67</v>
      </c>
      <c r="O62" s="88" t="s">
        <v>67</v>
      </c>
      <c r="P62" s="86" t="s">
        <v>67</v>
      </c>
      <c r="Q62" s="86" t="s">
        <v>67</v>
      </c>
      <c r="R62" s="86" t="s">
        <v>67</v>
      </c>
      <c r="S62" s="86" t="s">
        <v>67</v>
      </c>
      <c r="Y62" s="51"/>
      <c r="Z62" s="51"/>
    </row>
    <row r="63" spans="2:26" ht="18" customHeight="1">
      <c r="B63" s="39"/>
      <c r="C63" s="84" t="s">
        <v>70</v>
      </c>
      <c r="D63" s="80"/>
      <c r="E63" s="81"/>
      <c r="F63" s="82"/>
      <c r="G63" s="82"/>
      <c r="H63" s="82"/>
      <c r="I63" s="82"/>
      <c r="J63" s="82"/>
      <c r="K63" s="82"/>
      <c r="L63" s="82"/>
      <c r="M63" s="83"/>
      <c r="N63" s="71">
        <v>0</v>
      </c>
      <c r="O63" s="70">
        <v>0</v>
      </c>
      <c r="P63" s="82"/>
      <c r="Q63" s="82"/>
      <c r="R63" s="82"/>
      <c r="S63" s="71"/>
      <c r="Y63" s="51"/>
      <c r="Z63" s="51"/>
    </row>
    <row r="64" spans="2:26" ht="15.75">
      <c r="B64" s="39"/>
      <c r="C64" s="84" t="s">
        <v>71</v>
      </c>
      <c r="D64" s="80"/>
      <c r="E64" s="81"/>
      <c r="F64" s="86" t="s">
        <v>67</v>
      </c>
      <c r="G64" s="86" t="s">
        <v>67</v>
      </c>
      <c r="H64" s="86" t="s">
        <v>67</v>
      </c>
      <c r="I64" s="86" t="s">
        <v>67</v>
      </c>
      <c r="J64" s="86" t="s">
        <v>67</v>
      </c>
      <c r="K64" s="86" t="s">
        <v>67</v>
      </c>
      <c r="L64" s="86" t="s">
        <v>67</v>
      </c>
      <c r="M64" s="87" t="s">
        <v>67</v>
      </c>
      <c r="N64" s="86" t="s">
        <v>67</v>
      </c>
      <c r="O64" s="88" t="s">
        <v>67</v>
      </c>
      <c r="P64" s="86" t="s">
        <v>67</v>
      </c>
      <c r="Q64" s="86" t="s">
        <v>67</v>
      </c>
      <c r="R64" s="86" t="s">
        <v>67</v>
      </c>
      <c r="S64" s="86" t="s">
        <v>67</v>
      </c>
      <c r="Y64" s="51"/>
      <c r="Z64" s="51"/>
    </row>
    <row r="65" spans="2:26" ht="15.75">
      <c r="B65" s="39"/>
      <c r="F65" s="85"/>
      <c r="G65" s="85"/>
      <c r="H65" s="85"/>
      <c r="I65" s="85"/>
      <c r="J65" s="85"/>
      <c r="K65" s="85"/>
      <c r="L65" s="85"/>
      <c r="P65" s="85"/>
      <c r="Q65" s="85"/>
      <c r="R65" s="85"/>
      <c r="S65" s="85"/>
      <c r="Y65" s="51"/>
      <c r="Z65" s="51"/>
    </row>
    <row r="66" spans="2:26" ht="15.75">
      <c r="B66" s="39"/>
      <c r="C66" s="84" t="s">
        <v>72</v>
      </c>
      <c r="D66" s="80"/>
      <c r="E66" s="81"/>
      <c r="F66" s="82"/>
      <c r="G66" s="82"/>
      <c r="H66" s="82"/>
      <c r="I66" s="82"/>
      <c r="J66" s="82"/>
      <c r="K66" s="82"/>
      <c r="L66" s="82"/>
      <c r="M66" s="83"/>
      <c r="N66" s="82"/>
      <c r="O66" s="81"/>
      <c r="P66" s="82"/>
      <c r="Q66" s="82"/>
      <c r="R66" s="82"/>
      <c r="S66" s="82"/>
      <c r="Y66" s="51"/>
      <c r="Z66" s="51"/>
    </row>
    <row r="67" spans="2:26" ht="15.75">
      <c r="B67" s="39"/>
      <c r="C67" s="84" t="s">
        <v>73</v>
      </c>
      <c r="D67" s="76">
        <v>4780845</v>
      </c>
      <c r="E67" s="89">
        <v>4780845</v>
      </c>
      <c r="F67" s="90">
        <v>4780845</v>
      </c>
      <c r="G67" s="90">
        <v>4780845</v>
      </c>
      <c r="H67" s="90">
        <v>4780845</v>
      </c>
      <c r="I67" s="90">
        <v>4780845</v>
      </c>
      <c r="J67" s="78">
        <f aca="true" t="shared" si="14" ref="J67:S67">6499308-J56</f>
        <v>4780845</v>
      </c>
      <c r="K67" s="78">
        <f t="shared" si="14"/>
        <v>4780845</v>
      </c>
      <c r="L67" s="78">
        <f t="shared" si="14"/>
        <v>4780845</v>
      </c>
      <c r="M67" s="78">
        <f t="shared" si="14"/>
        <v>4780845</v>
      </c>
      <c r="N67" s="78">
        <f t="shared" si="14"/>
        <v>4780845</v>
      </c>
      <c r="O67" s="77">
        <f t="shared" si="14"/>
        <v>4780845</v>
      </c>
      <c r="P67" s="78">
        <f>6499308-P56</f>
        <v>4780845</v>
      </c>
      <c r="Q67" s="78">
        <f>6499308-Q56</f>
        <v>4780845</v>
      </c>
      <c r="R67" s="78">
        <f>6499308-R56</f>
        <v>4780845</v>
      </c>
      <c r="S67" s="78">
        <f t="shared" si="14"/>
        <v>4780845</v>
      </c>
      <c r="V67" s="137" t="s">
        <v>39</v>
      </c>
      <c r="Y67" s="51"/>
      <c r="Z67" s="51"/>
    </row>
    <row r="68" spans="2:26" ht="18" customHeight="1">
      <c r="B68" s="39"/>
      <c r="C68" s="84" t="s">
        <v>74</v>
      </c>
      <c r="D68" s="80"/>
      <c r="E68" s="91"/>
      <c r="F68" s="92"/>
      <c r="G68" s="92"/>
      <c r="H68" s="92"/>
      <c r="I68" s="92"/>
      <c r="J68" s="82"/>
      <c r="K68" s="82"/>
      <c r="L68" s="82"/>
      <c r="M68" s="83"/>
      <c r="N68" s="82"/>
      <c r="O68" s="81"/>
      <c r="P68" s="82"/>
      <c r="Q68" s="82"/>
      <c r="R68" s="82"/>
      <c r="S68" s="82"/>
      <c r="Y68" s="51"/>
      <c r="Z68" s="51"/>
    </row>
    <row r="69" spans="2:26" ht="15.75">
      <c r="B69" s="39"/>
      <c r="C69" s="84" t="s">
        <v>75</v>
      </c>
      <c r="D69" s="80">
        <v>1</v>
      </c>
      <c r="E69" s="91">
        <v>1</v>
      </c>
      <c r="F69" s="92">
        <v>1</v>
      </c>
      <c r="G69" s="92">
        <v>1</v>
      </c>
      <c r="H69" s="92">
        <v>1</v>
      </c>
      <c r="I69" s="92">
        <v>1</v>
      </c>
      <c r="J69" s="82">
        <v>1</v>
      </c>
      <c r="K69" s="82">
        <v>1</v>
      </c>
      <c r="L69" s="82">
        <v>1</v>
      </c>
      <c r="M69" s="82">
        <v>1</v>
      </c>
      <c r="N69" s="82">
        <v>1</v>
      </c>
      <c r="O69" s="81">
        <v>1</v>
      </c>
      <c r="P69" s="82">
        <v>1</v>
      </c>
      <c r="Q69" s="82">
        <v>1</v>
      </c>
      <c r="R69" s="82">
        <v>1</v>
      </c>
      <c r="S69" s="82">
        <v>1</v>
      </c>
      <c r="Y69" s="51"/>
      <c r="Z69" s="51"/>
    </row>
    <row r="70" spans="2:26" ht="19.5" customHeight="1">
      <c r="B70" s="39"/>
      <c r="C70" s="84" t="s">
        <v>76</v>
      </c>
      <c r="D70" s="80">
        <v>0.7356</v>
      </c>
      <c r="E70" s="91">
        <v>0.7356</v>
      </c>
      <c r="F70" s="92">
        <v>0.7356</v>
      </c>
      <c r="G70" s="92">
        <v>0.7356</v>
      </c>
      <c r="H70" s="92">
        <v>0.7356</v>
      </c>
      <c r="I70" s="92">
        <v>0.7356</v>
      </c>
      <c r="J70" s="82">
        <f aca="true" t="shared" si="15" ref="J70:O70">+J67/6499305</f>
        <v>0.7355932672801169</v>
      </c>
      <c r="K70" s="82">
        <f t="shared" si="15"/>
        <v>0.7355932672801169</v>
      </c>
      <c r="L70" s="82">
        <f t="shared" si="15"/>
        <v>0.7355932672801169</v>
      </c>
      <c r="M70" s="82">
        <f t="shared" si="15"/>
        <v>0.7355932672801169</v>
      </c>
      <c r="N70" s="82">
        <f t="shared" si="15"/>
        <v>0.7355932672801169</v>
      </c>
      <c r="O70" s="81">
        <f t="shared" si="15"/>
        <v>0.7355932672801169</v>
      </c>
      <c r="P70" s="82">
        <f>+P67/6499305</f>
        <v>0.7355932672801169</v>
      </c>
      <c r="Q70" s="82">
        <f>+Q67/6499305</f>
        <v>0.7355932672801169</v>
      </c>
      <c r="R70" s="82">
        <f>+R67/6499305</f>
        <v>0.7355932672801169</v>
      </c>
      <c r="S70" s="82">
        <f>+S67/6499305</f>
        <v>0.7355932672801169</v>
      </c>
      <c r="Y70" s="51"/>
      <c r="Z70" s="51"/>
    </row>
    <row r="71" spans="2:26" ht="15.75">
      <c r="B71" s="39"/>
      <c r="C71" s="84" t="s">
        <v>77</v>
      </c>
      <c r="D71" s="80"/>
      <c r="E71" s="81"/>
      <c r="F71" s="82"/>
      <c r="G71" s="82"/>
      <c r="H71" s="82"/>
      <c r="I71" s="82"/>
      <c r="J71" s="82"/>
      <c r="K71" s="82"/>
      <c r="L71" s="82"/>
      <c r="M71" s="83"/>
      <c r="N71" s="82"/>
      <c r="O71" s="81"/>
      <c r="P71" s="82"/>
      <c r="Q71" s="82"/>
      <c r="R71" s="82"/>
      <c r="S71" s="82"/>
      <c r="Y71" s="51"/>
      <c r="Z71" s="51"/>
    </row>
    <row r="72" spans="2:26" ht="15.75" hidden="1">
      <c r="B72" s="39"/>
      <c r="C72" s="75"/>
      <c r="D72" s="80"/>
      <c r="E72" s="81"/>
      <c r="F72" s="82"/>
      <c r="G72" s="82"/>
      <c r="H72" s="82"/>
      <c r="I72" s="82"/>
      <c r="J72" s="82"/>
      <c r="K72" s="82"/>
      <c r="L72" s="82"/>
      <c r="M72" s="83"/>
      <c r="N72" s="82"/>
      <c r="O72" s="81"/>
      <c r="P72" s="82"/>
      <c r="Q72" s="82"/>
      <c r="R72" s="82"/>
      <c r="S72" s="82"/>
      <c r="Y72" s="51"/>
      <c r="Z72" s="51"/>
    </row>
    <row r="73" spans="2:26" ht="15.75" hidden="1">
      <c r="B73" s="39"/>
      <c r="C73" s="75"/>
      <c r="D73" s="80"/>
      <c r="E73" s="81"/>
      <c r="F73" s="82"/>
      <c r="G73" s="82"/>
      <c r="H73" s="82"/>
      <c r="I73" s="82"/>
      <c r="J73" s="82"/>
      <c r="K73" s="82"/>
      <c r="L73" s="82"/>
      <c r="M73" s="83"/>
      <c r="N73" s="82"/>
      <c r="O73" s="81"/>
      <c r="P73" s="82"/>
      <c r="Q73" s="82"/>
      <c r="R73" s="82"/>
      <c r="S73" s="82"/>
      <c r="Y73" s="51"/>
      <c r="Z73" s="51"/>
    </row>
    <row r="74" spans="2:26" ht="16.5" thickBot="1">
      <c r="B74" s="93"/>
      <c r="C74" s="94"/>
      <c r="D74" s="95"/>
      <c r="E74" s="96"/>
      <c r="F74" s="97"/>
      <c r="G74" s="97"/>
      <c r="H74" s="97"/>
      <c r="I74" s="97"/>
      <c r="J74" s="97"/>
      <c r="K74" s="97"/>
      <c r="L74" s="97"/>
      <c r="M74" s="95"/>
      <c r="N74" s="97"/>
      <c r="O74" s="98"/>
      <c r="P74" s="97"/>
      <c r="Q74" s="97"/>
      <c r="R74" s="97"/>
      <c r="S74" s="97"/>
      <c r="Y74" s="51"/>
      <c r="Z74" s="51"/>
    </row>
    <row r="75" spans="2:26" ht="12" customHeight="1">
      <c r="B75" s="6"/>
      <c r="C75" s="6"/>
      <c r="D75" s="6"/>
      <c r="E75" s="6"/>
      <c r="F75" s="6"/>
      <c r="G75" s="6"/>
      <c r="H75" s="6"/>
      <c r="I75" s="6"/>
      <c r="J75" s="6"/>
      <c r="K75" s="6"/>
      <c r="L75" s="6"/>
      <c r="M75" s="6"/>
      <c r="N75" s="6"/>
      <c r="O75" s="6"/>
      <c r="P75" s="6"/>
      <c r="Q75" s="6"/>
      <c r="R75" s="6"/>
      <c r="S75" s="6"/>
      <c r="T75" s="2"/>
      <c r="Y75" s="51"/>
      <c r="Z75" s="51"/>
    </row>
    <row r="76" spans="2:26" ht="15">
      <c r="B76" s="99" t="s">
        <v>78</v>
      </c>
      <c r="C76" s="100"/>
      <c r="D76" s="100"/>
      <c r="E76" s="100"/>
      <c r="F76" s="100"/>
      <c r="G76" s="100"/>
      <c r="H76" s="100"/>
      <c r="I76" s="100"/>
      <c r="J76" s="100"/>
      <c r="K76" s="100"/>
      <c r="L76" s="100"/>
      <c r="M76" s="100"/>
      <c r="N76" s="100"/>
      <c r="O76" s="100"/>
      <c r="P76" s="100"/>
      <c r="Q76" s="100"/>
      <c r="R76" s="100"/>
      <c r="S76" s="100"/>
      <c r="T76" s="2"/>
      <c r="Y76" s="51"/>
      <c r="Z76" s="51"/>
    </row>
    <row r="77" spans="2:26" ht="10.5" customHeight="1">
      <c r="B77" s="100"/>
      <c r="C77" s="100"/>
      <c r="D77" s="100"/>
      <c r="E77" s="100"/>
      <c r="F77" s="100"/>
      <c r="G77" s="100"/>
      <c r="H77" s="100"/>
      <c r="I77" s="100"/>
      <c r="J77" s="100"/>
      <c r="K77" s="100"/>
      <c r="L77" s="100"/>
      <c r="M77" s="100"/>
      <c r="N77" s="100"/>
      <c r="O77" s="100"/>
      <c r="P77" s="100"/>
      <c r="Q77" s="100"/>
      <c r="R77" s="100"/>
      <c r="S77" s="100"/>
      <c r="T77" s="2"/>
      <c r="Y77" s="51"/>
      <c r="Z77" s="51"/>
    </row>
    <row r="78" spans="2:26" ht="40.5" customHeight="1">
      <c r="B78" s="101" t="s">
        <v>79</v>
      </c>
      <c r="C78" s="128" t="s">
        <v>80</v>
      </c>
      <c r="D78" s="128"/>
      <c r="E78" s="128"/>
      <c r="F78" s="128"/>
      <c r="G78" s="128"/>
      <c r="H78" s="128"/>
      <c r="I78" s="128"/>
      <c r="J78" s="128"/>
      <c r="K78" s="128"/>
      <c r="L78" s="128"/>
      <c r="M78" s="128"/>
      <c r="N78" s="128"/>
      <c r="O78" s="128"/>
      <c r="P78" s="128"/>
      <c r="Q78" s="128"/>
      <c r="R78" s="128"/>
      <c r="S78" s="128"/>
      <c r="T78" s="2"/>
      <c r="Y78" s="51"/>
      <c r="Z78" s="51"/>
    </row>
    <row r="79" spans="2:26" ht="12" customHeight="1">
      <c r="B79" s="101"/>
      <c r="C79" s="103"/>
      <c r="D79" s="103"/>
      <c r="E79" s="103"/>
      <c r="F79" s="103"/>
      <c r="G79" s="103"/>
      <c r="H79" s="103"/>
      <c r="I79" s="103"/>
      <c r="J79" s="103"/>
      <c r="K79" s="103"/>
      <c r="L79" s="103"/>
      <c r="M79" s="103"/>
      <c r="N79" s="103"/>
      <c r="O79" s="103"/>
      <c r="P79" s="103"/>
      <c r="Q79" s="103"/>
      <c r="R79" s="103"/>
      <c r="S79" s="103"/>
      <c r="T79" s="2"/>
      <c r="Y79" s="51"/>
      <c r="Z79" s="51"/>
    </row>
    <row r="80" spans="2:26" ht="40.5" customHeight="1">
      <c r="B80" s="101" t="s">
        <v>81</v>
      </c>
      <c r="C80" s="128" t="s">
        <v>82</v>
      </c>
      <c r="D80" s="128"/>
      <c r="E80" s="128"/>
      <c r="F80" s="128"/>
      <c r="G80" s="128"/>
      <c r="H80" s="128"/>
      <c r="I80" s="128"/>
      <c r="J80" s="128"/>
      <c r="K80" s="128"/>
      <c r="L80" s="128"/>
      <c r="M80" s="128"/>
      <c r="N80" s="128"/>
      <c r="O80" s="128"/>
      <c r="P80" s="128"/>
      <c r="Q80" s="128"/>
      <c r="R80" s="128"/>
      <c r="S80" s="128"/>
      <c r="T80" s="2"/>
      <c r="Y80" s="51"/>
      <c r="Z80" s="51"/>
    </row>
    <row r="81" spans="2:26" ht="18">
      <c r="B81" s="101"/>
      <c r="C81" s="102"/>
      <c r="D81" s="102"/>
      <c r="E81" s="102"/>
      <c r="F81" s="102"/>
      <c r="G81" s="102"/>
      <c r="H81" s="102"/>
      <c r="I81" s="102"/>
      <c r="J81" s="102"/>
      <c r="K81" s="102"/>
      <c r="L81" s="102"/>
      <c r="M81" s="102"/>
      <c r="N81" s="102"/>
      <c r="O81" s="102"/>
      <c r="P81" s="102"/>
      <c r="Q81" s="102"/>
      <c r="R81" s="102"/>
      <c r="S81" s="102"/>
      <c r="T81" s="2"/>
      <c r="Y81" s="51"/>
      <c r="Z81" s="51"/>
    </row>
    <row r="82" spans="2:26" ht="43.5" customHeight="1">
      <c r="B82" s="104" t="s">
        <v>83</v>
      </c>
      <c r="C82" s="131" t="s">
        <v>84</v>
      </c>
      <c r="D82" s="131"/>
      <c r="E82" s="131"/>
      <c r="F82" s="131"/>
      <c r="G82" s="131"/>
      <c r="H82" s="131"/>
      <c r="I82" s="131"/>
      <c r="J82" s="131"/>
      <c r="K82" s="131"/>
      <c r="L82" s="131"/>
      <c r="M82" s="131"/>
      <c r="N82" s="131"/>
      <c r="O82" s="131"/>
      <c r="P82" s="131"/>
      <c r="Q82" s="131"/>
      <c r="R82" s="131"/>
      <c r="S82" s="131"/>
      <c r="T82" s="2"/>
      <c r="Y82" s="51"/>
      <c r="Z82" s="51"/>
    </row>
    <row r="83" spans="2:26" ht="18">
      <c r="B83" s="101"/>
      <c r="C83" s="128"/>
      <c r="D83" s="128"/>
      <c r="E83" s="128"/>
      <c r="F83" s="128"/>
      <c r="G83" s="128"/>
      <c r="H83" s="128"/>
      <c r="I83" s="128"/>
      <c r="J83" s="102"/>
      <c r="K83" s="102"/>
      <c r="L83" s="102"/>
      <c r="M83" s="102"/>
      <c r="N83" s="102"/>
      <c r="O83" s="102"/>
      <c r="P83" s="102"/>
      <c r="Q83" s="102"/>
      <c r="R83" s="102"/>
      <c r="S83" s="102"/>
      <c r="T83" s="2"/>
      <c r="Y83" s="51"/>
      <c r="Z83" s="51"/>
    </row>
    <row r="84" spans="2:20" ht="38.25" customHeight="1">
      <c r="B84" s="101" t="s">
        <v>85</v>
      </c>
      <c r="C84" s="128" t="s">
        <v>86</v>
      </c>
      <c r="D84" s="128"/>
      <c r="E84" s="128"/>
      <c r="F84" s="128"/>
      <c r="G84" s="128"/>
      <c r="H84" s="128"/>
      <c r="I84" s="128"/>
      <c r="J84" s="128"/>
      <c r="K84" s="128"/>
      <c r="L84" s="128"/>
      <c r="M84" s="128"/>
      <c r="N84" s="128"/>
      <c r="O84" s="128"/>
      <c r="P84" s="128"/>
      <c r="Q84" s="128"/>
      <c r="R84" s="128"/>
      <c r="S84" s="128"/>
      <c r="T84" s="2"/>
    </row>
    <row r="85" spans="2:20" ht="16.5" customHeight="1">
      <c r="B85" s="100"/>
      <c r="C85" s="105"/>
      <c r="D85" s="105"/>
      <c r="E85" s="105"/>
      <c r="F85" s="105"/>
      <c r="G85" s="105"/>
      <c r="H85" s="105"/>
      <c r="I85" s="105"/>
      <c r="J85" s="105"/>
      <c r="K85" s="105"/>
      <c r="L85" s="105"/>
      <c r="M85" s="105"/>
      <c r="N85" s="105"/>
      <c r="O85" s="105"/>
      <c r="P85" s="105"/>
      <c r="Q85" s="105"/>
      <c r="R85" s="105"/>
      <c r="S85" s="105"/>
      <c r="T85" s="2"/>
    </row>
    <row r="86" spans="2:20" ht="57.75" customHeight="1">
      <c r="B86" s="101" t="s">
        <v>87</v>
      </c>
      <c r="C86" s="129" t="s">
        <v>88</v>
      </c>
      <c r="D86" s="129"/>
      <c r="E86" s="129"/>
      <c r="F86" s="129"/>
      <c r="G86" s="129"/>
      <c r="H86" s="129"/>
      <c r="I86" s="129"/>
      <c r="J86" s="129"/>
      <c r="K86" s="129"/>
      <c r="L86" s="129"/>
      <c r="M86" s="129"/>
      <c r="N86" s="129"/>
      <c r="O86" s="129"/>
      <c r="P86" s="129"/>
      <c r="Q86" s="129"/>
      <c r="R86" s="129"/>
      <c r="S86" s="129"/>
      <c r="T86" s="2"/>
    </row>
    <row r="87" spans="2:20" ht="18">
      <c r="B87" s="101"/>
      <c r="C87" s="102"/>
      <c r="D87" s="102"/>
      <c r="E87" s="102"/>
      <c r="F87" s="102"/>
      <c r="G87" s="102"/>
      <c r="H87" s="102"/>
      <c r="I87" s="102"/>
      <c r="J87" s="102"/>
      <c r="K87" s="102"/>
      <c r="L87" s="102"/>
      <c r="M87" s="102"/>
      <c r="N87" s="102"/>
      <c r="O87" s="102"/>
      <c r="P87" s="102"/>
      <c r="Q87" s="102"/>
      <c r="R87" s="102"/>
      <c r="S87" s="102"/>
      <c r="T87" s="2"/>
    </row>
    <row r="88" spans="2:20" ht="60.75" customHeight="1">
      <c r="B88" s="101" t="s">
        <v>89</v>
      </c>
      <c r="C88" s="130" t="s">
        <v>90</v>
      </c>
      <c r="D88" s="130"/>
      <c r="E88" s="130"/>
      <c r="F88" s="130"/>
      <c r="G88" s="130"/>
      <c r="H88" s="130"/>
      <c r="I88" s="130"/>
      <c r="J88" s="130"/>
      <c r="K88" s="130"/>
      <c r="L88" s="130"/>
      <c r="M88" s="130"/>
      <c r="N88" s="130"/>
      <c r="O88" s="130"/>
      <c r="P88" s="130"/>
      <c r="Q88" s="130"/>
      <c r="R88" s="130"/>
      <c r="S88" s="130"/>
      <c r="T88" s="2"/>
    </row>
    <row r="89" spans="2:20" ht="18">
      <c r="B89" s="101"/>
      <c r="C89" s="102"/>
      <c r="D89" s="102"/>
      <c r="E89" s="102"/>
      <c r="F89" s="102"/>
      <c r="G89" s="102"/>
      <c r="H89" s="102"/>
      <c r="I89" s="102"/>
      <c r="J89" s="102"/>
      <c r="K89" s="102"/>
      <c r="L89" s="102"/>
      <c r="M89" s="102"/>
      <c r="N89" s="102"/>
      <c r="O89" s="102"/>
      <c r="P89" s="102"/>
      <c r="Q89" s="102"/>
      <c r="R89" s="102"/>
      <c r="S89" s="102"/>
      <c r="T89" s="2"/>
    </row>
    <row r="90" spans="2:20" ht="42" customHeight="1">
      <c r="B90" s="101" t="s">
        <v>91</v>
      </c>
      <c r="C90" s="130" t="s">
        <v>92</v>
      </c>
      <c r="D90" s="130"/>
      <c r="E90" s="130"/>
      <c r="F90" s="130"/>
      <c r="G90" s="130"/>
      <c r="H90" s="130"/>
      <c r="I90" s="130"/>
      <c r="J90" s="130"/>
      <c r="K90" s="130"/>
      <c r="L90" s="130"/>
      <c r="M90" s="130"/>
      <c r="N90" s="130"/>
      <c r="O90" s="130"/>
      <c r="P90" s="130"/>
      <c r="Q90" s="130"/>
      <c r="R90" s="130"/>
      <c r="S90" s="130"/>
      <c r="T90" s="2"/>
    </row>
    <row r="91" spans="2:22" ht="18.75" customHeight="1">
      <c r="B91" s="6"/>
      <c r="C91" s="6"/>
      <c r="D91" s="6"/>
      <c r="E91" s="6"/>
      <c r="F91" s="126" t="s">
        <v>93</v>
      </c>
      <c r="G91" s="126"/>
      <c r="H91" s="126"/>
      <c r="I91" s="126"/>
      <c r="J91" s="6"/>
      <c r="K91" s="6"/>
      <c r="L91" s="106" t="s">
        <v>94</v>
      </c>
      <c r="M91" s="106"/>
      <c r="N91" s="106"/>
      <c r="O91" s="106"/>
      <c r="P91" s="106"/>
      <c r="Q91" s="106"/>
      <c r="R91" s="106"/>
      <c r="S91" s="106" t="s">
        <v>95</v>
      </c>
      <c r="T91" s="106"/>
      <c r="U91" s="106"/>
      <c r="V91" s="106"/>
    </row>
    <row r="92" spans="2:26" ht="18.75">
      <c r="B92" s="6"/>
      <c r="C92" s="107"/>
      <c r="D92" s="107"/>
      <c r="E92" s="107"/>
      <c r="F92" s="107"/>
      <c r="G92" s="107"/>
      <c r="H92" s="107"/>
      <c r="I92" s="107"/>
      <c r="J92" s="107"/>
      <c r="K92" s="107"/>
      <c r="L92" s="107"/>
      <c r="M92" s="107"/>
      <c r="N92" s="107"/>
      <c r="O92" s="107"/>
      <c r="P92" s="126"/>
      <c r="Q92" s="126"/>
      <c r="R92" s="126"/>
      <c r="S92" s="126"/>
      <c r="T92" s="126"/>
      <c r="U92" s="126"/>
      <c r="V92" s="126"/>
      <c r="W92" s="126"/>
      <c r="X92" s="126"/>
      <c r="Y92" s="126"/>
      <c r="Z92" s="126"/>
    </row>
    <row r="93" spans="2:22" ht="13.5" customHeight="1">
      <c r="B93" s="6"/>
      <c r="C93" s="6"/>
      <c r="D93" s="6"/>
      <c r="E93" s="6"/>
      <c r="F93" s="6"/>
      <c r="G93" s="6"/>
      <c r="H93" s="6"/>
      <c r="I93" s="6"/>
      <c r="J93" s="6"/>
      <c r="K93" s="6"/>
      <c r="L93" s="106"/>
      <c r="M93" s="106"/>
      <c r="N93" s="106"/>
      <c r="O93" s="106"/>
      <c r="P93" s="106"/>
      <c r="Q93" s="106"/>
      <c r="R93" s="106"/>
      <c r="S93" s="106"/>
      <c r="T93" s="106"/>
      <c r="U93" s="106"/>
      <c r="V93" s="106"/>
    </row>
    <row r="94" spans="2:22" ht="13.5" customHeight="1">
      <c r="B94" s="6"/>
      <c r="C94" s="6"/>
      <c r="D94" s="6"/>
      <c r="E94" s="6"/>
      <c r="F94" s="6"/>
      <c r="G94" s="6"/>
      <c r="H94" s="6"/>
      <c r="I94" s="6"/>
      <c r="J94" s="6"/>
      <c r="K94" s="6"/>
      <c r="L94" s="106"/>
      <c r="M94" s="106"/>
      <c r="N94" s="106"/>
      <c r="O94" s="106"/>
      <c r="P94" s="106"/>
      <c r="Q94" s="106"/>
      <c r="R94" s="106"/>
      <c r="S94" s="106"/>
      <c r="T94" s="106"/>
      <c r="U94" s="106"/>
      <c r="V94" s="106"/>
    </row>
    <row r="95" spans="2:22" ht="18.75">
      <c r="B95" s="6"/>
      <c r="C95" s="6"/>
      <c r="D95" s="126"/>
      <c r="E95" s="126"/>
      <c r="F95" s="126"/>
      <c r="G95" s="126"/>
      <c r="H95" s="126"/>
      <c r="I95" s="126"/>
      <c r="J95" s="126"/>
      <c r="K95" s="126"/>
      <c r="L95" s="127"/>
      <c r="M95" s="127"/>
      <c r="N95" s="127"/>
      <c r="O95" s="127"/>
      <c r="P95" s="127"/>
      <c r="Q95" s="127"/>
      <c r="R95" s="127"/>
      <c r="S95" s="127"/>
      <c r="T95" s="127"/>
      <c r="U95" s="127"/>
      <c r="V95" s="127"/>
    </row>
    <row r="96" spans="2:22" ht="18.75">
      <c r="B96" s="6"/>
      <c r="C96" s="108"/>
      <c r="D96" s="126"/>
      <c r="E96" s="126"/>
      <c r="F96" s="126"/>
      <c r="G96" s="126"/>
      <c r="H96" s="126"/>
      <c r="I96" s="126"/>
      <c r="J96" s="126"/>
      <c r="K96" s="126"/>
      <c r="L96" s="126"/>
      <c r="M96" s="126"/>
      <c r="N96" s="126"/>
      <c r="O96" s="126"/>
      <c r="P96" s="126"/>
      <c r="Q96" s="126"/>
      <c r="R96" s="126"/>
      <c r="S96" s="126"/>
      <c r="T96" s="126"/>
      <c r="U96" s="126"/>
      <c r="V96" s="126"/>
    </row>
    <row r="97" spans="1:19" ht="15">
      <c r="A97" s="107"/>
      <c r="B97" s="6"/>
      <c r="C97" s="6"/>
      <c r="D97" s="6"/>
      <c r="E97" s="6"/>
      <c r="F97" s="6"/>
      <c r="G97" s="6"/>
      <c r="H97" s="6"/>
      <c r="I97" s="6"/>
      <c r="J97" s="6"/>
      <c r="K97" s="6"/>
      <c r="L97" s="6"/>
      <c r="M97" s="6"/>
      <c r="N97" s="6"/>
      <c r="O97" s="6"/>
      <c r="P97" s="6"/>
      <c r="Q97" s="6"/>
      <c r="R97" s="6"/>
      <c r="S97" s="6"/>
    </row>
  </sheetData>
  <mergeCells count="18">
    <mergeCell ref="B3:S3"/>
    <mergeCell ref="B4:S4"/>
    <mergeCell ref="B17:S17"/>
    <mergeCell ref="B18:S18"/>
    <mergeCell ref="C78:S78"/>
    <mergeCell ref="C80:S80"/>
    <mergeCell ref="C82:S82"/>
    <mergeCell ref="C83:I83"/>
    <mergeCell ref="C84:S84"/>
    <mergeCell ref="C86:S86"/>
    <mergeCell ref="C88:S88"/>
    <mergeCell ref="C90:S90"/>
    <mergeCell ref="D96:K96"/>
    <mergeCell ref="L96:V96"/>
    <mergeCell ref="F91:I91"/>
    <mergeCell ref="P92:Z92"/>
    <mergeCell ref="D95:K95"/>
    <mergeCell ref="L95:V9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F39"/>
  <sheetViews>
    <sheetView workbookViewId="0" topLeftCell="A1">
      <selection activeCell="C33" sqref="C33"/>
    </sheetView>
  </sheetViews>
  <sheetFormatPr defaultColWidth="9.140625" defaultRowHeight="12.75"/>
  <cols>
    <col min="1" max="1" width="7.421875" style="109" customWidth="1"/>
    <col min="2" max="2" width="47.00390625" style="109" customWidth="1"/>
    <col min="3" max="4" width="16.28125" style="109" customWidth="1"/>
    <col min="5" max="5" width="13.00390625" style="109" customWidth="1"/>
    <col min="6" max="6" width="11.57421875" style="109" bestFit="1" customWidth="1"/>
    <col min="7" max="16384" width="9.140625" style="109" customWidth="1"/>
  </cols>
  <sheetData>
    <row r="2" spans="2:4" ht="15">
      <c r="B2" s="135" t="s">
        <v>96</v>
      </c>
      <c r="C2" s="136"/>
      <c r="D2" s="136"/>
    </row>
    <row r="4" spans="1:2" ht="15.75">
      <c r="A4" s="109" t="s">
        <v>97</v>
      </c>
      <c r="B4" s="110" t="s">
        <v>98</v>
      </c>
    </row>
    <row r="6" spans="2:4" ht="31.5">
      <c r="B6" s="111" t="s">
        <v>99</v>
      </c>
      <c r="C6" s="112" t="s">
        <v>100</v>
      </c>
      <c r="D6" s="112" t="s">
        <v>101</v>
      </c>
    </row>
    <row r="7" spans="2:4" ht="15.75">
      <c r="B7" s="111"/>
      <c r="C7" s="113" t="s">
        <v>34</v>
      </c>
      <c r="D7" s="113" t="s">
        <v>34</v>
      </c>
    </row>
    <row r="8" spans="2:6" ht="15.75">
      <c r="B8" s="114" t="s">
        <v>102</v>
      </c>
      <c r="C8" s="115"/>
      <c r="D8" s="115"/>
      <c r="E8" s="116"/>
      <c r="F8" s="116"/>
    </row>
    <row r="9" spans="2:6" ht="15.75">
      <c r="B9" s="117" t="s">
        <v>103</v>
      </c>
      <c r="C9" s="118">
        <v>649.9308</v>
      </c>
      <c r="D9" s="118">
        <v>649.9308</v>
      </c>
      <c r="E9" s="116"/>
      <c r="F9" s="116"/>
    </row>
    <row r="10" spans="2:6" ht="15.75">
      <c r="B10" s="117" t="s">
        <v>104</v>
      </c>
      <c r="C10" s="118">
        <v>4921.21</v>
      </c>
      <c r="D10" s="118">
        <v>5320.597266500005</v>
      </c>
      <c r="E10" s="116"/>
      <c r="F10" s="116"/>
    </row>
    <row r="11" spans="2:6" ht="15.75">
      <c r="B11" s="114" t="s">
        <v>105</v>
      </c>
      <c r="C11" s="118">
        <v>20804.24185</v>
      </c>
      <c r="D11" s="118">
        <v>17354.93079</v>
      </c>
      <c r="E11" s="116"/>
      <c r="F11" s="116"/>
    </row>
    <row r="12" spans="2:6" ht="15.75">
      <c r="B12" s="114" t="s">
        <v>106</v>
      </c>
      <c r="C12" s="118">
        <v>585.83</v>
      </c>
      <c r="D12" s="118">
        <v>1977.44028</v>
      </c>
      <c r="E12" s="116"/>
      <c r="F12" s="116"/>
    </row>
    <row r="13" spans="2:6" ht="15.75">
      <c r="B13" s="114"/>
      <c r="C13" s="118"/>
      <c r="D13" s="118"/>
      <c r="E13" s="116"/>
      <c r="F13" s="116"/>
    </row>
    <row r="14" spans="2:6" ht="15.75">
      <c r="B14" s="114" t="s">
        <v>107</v>
      </c>
      <c r="C14" s="119">
        <f>SUM(C9:C13)</f>
        <v>26961.21265</v>
      </c>
      <c r="D14" s="119">
        <v>25302.899136500007</v>
      </c>
      <c r="E14" s="116"/>
      <c r="F14" s="116"/>
    </row>
    <row r="15" spans="2:6" ht="15.75">
      <c r="B15" s="114"/>
      <c r="C15" s="118"/>
      <c r="D15" s="118"/>
      <c r="E15" s="116"/>
      <c r="F15" s="116"/>
    </row>
    <row r="16" spans="2:6" ht="15.75">
      <c r="B16" s="114" t="s">
        <v>108</v>
      </c>
      <c r="C16" s="118">
        <v>18861.21</v>
      </c>
      <c r="D16" s="118">
        <v>19366.984705</v>
      </c>
      <c r="E16" s="116"/>
      <c r="F16" s="116"/>
    </row>
    <row r="17" spans="2:6" ht="15.75">
      <c r="B17" s="114" t="s">
        <v>109</v>
      </c>
      <c r="C17" s="118">
        <v>0.51</v>
      </c>
      <c r="D17" s="118">
        <v>0.51002</v>
      </c>
      <c r="E17" s="116"/>
      <c r="F17" s="116"/>
    </row>
    <row r="18" spans="2:6" ht="15.75">
      <c r="B18" s="114" t="s">
        <v>110</v>
      </c>
      <c r="C18" s="118"/>
      <c r="D18" s="118"/>
      <c r="E18" s="116"/>
      <c r="F18" s="116"/>
    </row>
    <row r="19" spans="2:6" ht="15.75">
      <c r="B19" s="117" t="s">
        <v>111</v>
      </c>
      <c r="C19" s="118">
        <v>8623.79</v>
      </c>
      <c r="D19" s="118">
        <v>8131.23347</v>
      </c>
      <c r="E19" s="116"/>
      <c r="F19" s="116"/>
    </row>
    <row r="20" spans="2:6" ht="15.75">
      <c r="B20" s="117" t="s">
        <v>112</v>
      </c>
      <c r="C20" s="118">
        <v>2603.79</v>
      </c>
      <c r="D20" s="118">
        <v>2537.8680544</v>
      </c>
      <c r="E20" s="116"/>
      <c r="F20" s="116"/>
    </row>
    <row r="21" spans="2:6" ht="15.75">
      <c r="B21" s="117" t="s">
        <v>113</v>
      </c>
      <c r="C21" s="118">
        <v>209.55</v>
      </c>
      <c r="D21" s="118">
        <v>245.06787</v>
      </c>
      <c r="E21" s="116"/>
      <c r="F21" s="116"/>
    </row>
    <row r="22" spans="2:6" ht="15.75">
      <c r="B22" s="117" t="s">
        <v>114</v>
      </c>
      <c r="C22" s="118">
        <v>0</v>
      </c>
      <c r="D22" s="118">
        <v>0.19735</v>
      </c>
      <c r="E22" s="116"/>
      <c r="F22" s="116"/>
    </row>
    <row r="23" spans="2:6" ht="15.75">
      <c r="B23" s="117" t="s">
        <v>115</v>
      </c>
      <c r="C23" s="118">
        <v>3392.2</v>
      </c>
      <c r="D23" s="118">
        <v>2266.67382</v>
      </c>
      <c r="E23" s="116"/>
      <c r="F23" s="116"/>
    </row>
    <row r="24" spans="2:6" ht="15.75">
      <c r="B24" s="117" t="s">
        <v>116</v>
      </c>
      <c r="C24" s="118"/>
      <c r="D24" s="118"/>
      <c r="E24" s="120"/>
      <c r="F24" s="120"/>
    </row>
    <row r="25" spans="2:6" ht="15.75">
      <c r="B25" s="117" t="s">
        <v>117</v>
      </c>
      <c r="C25" s="118">
        <v>-6555.99</v>
      </c>
      <c r="D25" s="118">
        <v>-7225.49399</v>
      </c>
      <c r="E25" s="116"/>
      <c r="F25" s="116"/>
    </row>
    <row r="26" spans="2:6" ht="15.75">
      <c r="B26" s="117" t="s">
        <v>118</v>
      </c>
      <c r="C26" s="118">
        <v>-173.85</v>
      </c>
      <c r="D26" s="118">
        <v>-150.80329</v>
      </c>
      <c r="E26" s="116"/>
      <c r="F26" s="116"/>
    </row>
    <row r="27" spans="2:6" ht="28.5">
      <c r="B27" s="121" t="s">
        <v>119</v>
      </c>
      <c r="C27" s="118">
        <v>0</v>
      </c>
      <c r="D27" s="118">
        <v>130.66113</v>
      </c>
      <c r="E27" s="116"/>
      <c r="F27" s="116"/>
    </row>
    <row r="28" spans="2:6" ht="15.75">
      <c r="B28" s="114" t="s">
        <v>120</v>
      </c>
      <c r="C28" s="118">
        <v>0</v>
      </c>
      <c r="D28" s="118">
        <v>0</v>
      </c>
      <c r="E28" s="116"/>
      <c r="F28" s="116"/>
    </row>
    <row r="29" spans="2:6" ht="15.75">
      <c r="B29" s="114" t="s">
        <v>107</v>
      </c>
      <c r="C29" s="119">
        <f>SUM(C16:C28)</f>
        <v>26961.21</v>
      </c>
      <c r="D29" s="119">
        <v>25302.8991394</v>
      </c>
      <c r="E29" s="116"/>
      <c r="F29" s="116"/>
    </row>
    <row r="30" spans="2:6" ht="15">
      <c r="B30" s="122"/>
      <c r="C30" s="122"/>
      <c r="D30" s="122"/>
      <c r="E30" s="123"/>
      <c r="F30" s="124"/>
    </row>
    <row r="31" spans="2:5" ht="15">
      <c r="B31" s="122"/>
      <c r="C31" s="122"/>
      <c r="D31" s="122"/>
      <c r="E31" s="122"/>
    </row>
    <row r="32" spans="2:5" ht="15">
      <c r="B32" s="125" t="s">
        <v>121</v>
      </c>
      <c r="C32" s="122"/>
      <c r="D32" s="122"/>
      <c r="E32" s="122"/>
    </row>
    <row r="33" spans="2:5" ht="15">
      <c r="B33" s="125"/>
      <c r="C33" s="122"/>
      <c r="D33" s="122"/>
      <c r="E33" s="122"/>
    </row>
    <row r="34" spans="2:5" ht="15">
      <c r="B34" s="125"/>
      <c r="C34" s="122"/>
      <c r="D34" s="122"/>
      <c r="E34" s="122"/>
    </row>
    <row r="35" spans="2:5" ht="15">
      <c r="B35" s="125"/>
      <c r="C35" s="122"/>
      <c r="D35" s="122"/>
      <c r="E35" s="122"/>
    </row>
    <row r="36" spans="2:5" ht="15">
      <c r="B36" s="125" t="s">
        <v>122</v>
      </c>
      <c r="C36" s="122"/>
      <c r="D36" s="122"/>
      <c r="E36" s="122"/>
    </row>
    <row r="37" spans="2:5" ht="15">
      <c r="B37" s="125" t="s">
        <v>123</v>
      </c>
      <c r="C37" s="122"/>
      <c r="D37" s="122"/>
      <c r="E37" s="122"/>
    </row>
    <row r="39" ht="15">
      <c r="B39" s="109" t="s">
        <v>124</v>
      </c>
    </row>
  </sheetData>
  <mergeCells count="1">
    <mergeCell ref="B2: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cp:lastModifiedBy>
  <dcterms:created xsi:type="dcterms:W3CDTF">2010-05-31T07:42:03Z</dcterms:created>
  <dcterms:modified xsi:type="dcterms:W3CDTF">2010-05-31T08:44:22Z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