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355" windowHeight="771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<sst xmlns="http://schemas.openxmlformats.org/spreadsheetml/2006/main" count="155" uniqueCount="95">
  <si>
    <t>GOKAK TEXTILES LTD</t>
  </si>
  <si>
    <t>Registered Office: 1st Floor, 45/3 gopalkrishna Complex Residency Cross Road Bangalore - 560052</t>
  </si>
  <si>
    <t>Secretary</t>
  </si>
  <si>
    <t>Bombay Stock Exchange Ltd</t>
  </si>
  <si>
    <t>Phiroze Jeejeebhoy Towers</t>
  </si>
  <si>
    <t xml:space="preserve">Dalal Street </t>
  </si>
  <si>
    <t>Mumbai -400001</t>
  </si>
  <si>
    <t>Dear Sirs,</t>
  </si>
  <si>
    <t xml:space="preserve">Compliance with the requirements of Clause 41 of the Listing Agreement </t>
  </si>
  <si>
    <t xml:space="preserve">     Unaudited Financial Results for the Quarter and Half Year ended 30th September,2009</t>
  </si>
  <si>
    <t xml:space="preserve">     We set out the unaudited financial results for the Quarter and Half Year ended 30th September,2009</t>
  </si>
  <si>
    <t>Rs in Lacs</t>
  </si>
  <si>
    <t>Quarter I</t>
  </si>
  <si>
    <t>Quarter II</t>
  </si>
  <si>
    <t>Half Year</t>
  </si>
  <si>
    <t>Quarter III</t>
  </si>
  <si>
    <t>Nine Months</t>
  </si>
  <si>
    <t>Year</t>
  </si>
  <si>
    <t>Sr No</t>
  </si>
  <si>
    <t>PARTICULARS</t>
  </si>
  <si>
    <t>ended</t>
  </si>
  <si>
    <t>30.06.2009</t>
  </si>
  <si>
    <t>30.06.2008</t>
  </si>
  <si>
    <t>Sept,09</t>
  </si>
  <si>
    <t>Sept,08</t>
  </si>
  <si>
    <t>30.09.2009</t>
  </si>
  <si>
    <t>30.09.2008</t>
  </si>
  <si>
    <t>31.12.2008</t>
  </si>
  <si>
    <t>31.12.2007</t>
  </si>
  <si>
    <t>31.03.2009</t>
  </si>
  <si>
    <t>Reviewed</t>
  </si>
  <si>
    <t>Not Reviewed</t>
  </si>
  <si>
    <t>Unaudited</t>
  </si>
  <si>
    <t>Audited</t>
  </si>
  <si>
    <t>Net Sales/Income From Operations</t>
  </si>
  <si>
    <t xml:space="preserve">Other Operating Income </t>
  </si>
  <si>
    <t>Total Income ( 1+2 )</t>
  </si>
  <si>
    <t>Total Expenditure</t>
  </si>
  <si>
    <t xml:space="preserve"> </t>
  </si>
  <si>
    <t>a) Increase(-)/Decrease (+) in Stock and work-in-Process</t>
  </si>
  <si>
    <t>b) Consumption of Raw Materials</t>
  </si>
  <si>
    <t>c) Purchase of Trading Goods</t>
  </si>
  <si>
    <t>d) Power and Fuel</t>
  </si>
  <si>
    <t>e) Staff Cost</t>
  </si>
  <si>
    <t>f) Depreciation</t>
  </si>
  <si>
    <t xml:space="preserve">g) Other Expenditure </t>
  </si>
  <si>
    <t xml:space="preserve">    Sub Total</t>
  </si>
  <si>
    <t>Operating Profit/(Loss) before Interest and Exceptional Items (3-4)</t>
  </si>
  <si>
    <t xml:space="preserve">Interest </t>
  </si>
  <si>
    <t>Profit/( Loss ) from ordinary activities before Tax (3-4-5)</t>
  </si>
  <si>
    <t>Less Provision for Taxation</t>
  </si>
  <si>
    <t>Income-tax-Current</t>
  </si>
  <si>
    <t>Income-tax-Deferred</t>
  </si>
  <si>
    <t>Fringe Benefit Tax</t>
  </si>
  <si>
    <t>Sub total</t>
  </si>
  <si>
    <t>Net Profit/(Loss) For the Period ( 6-7 )</t>
  </si>
  <si>
    <t>Paid up Equity Share Capital</t>
  </si>
  <si>
    <t>( Face Value of Rs 10 each)</t>
  </si>
  <si>
    <t>Reserves excluding Revaluation Reserve</t>
  </si>
  <si>
    <t>Basic and Diluted Earnings per share of face value of Rs 10 each</t>
  </si>
  <si>
    <t>Public Shareholding</t>
  </si>
  <si>
    <t xml:space="preserve">            (a) Number of Shares</t>
  </si>
  <si>
    <t xml:space="preserve">            (b) Percentage of Shareholding</t>
  </si>
  <si>
    <t>Promoter and Promoter Group Shareholding</t>
  </si>
  <si>
    <t>a)   Pledged /encumbered</t>
  </si>
  <si>
    <t>     - Number of shares</t>
  </si>
  <si>
    <t>-</t>
  </si>
  <si>
    <t>     - Percentage of shares (as a % of the total shareholding of</t>
  </si>
  <si>
    <t>       promoter and promter group)</t>
  </si>
  <si>
    <t>     - Percentage of shares (as a % of the total share capital of</t>
  </si>
  <si>
    <t>       the company)</t>
  </si>
  <si>
    <t>b)   Non-encumbered </t>
  </si>
  <si>
    <t>      - Number of Shares</t>
  </si>
  <si>
    <t>      - Percentage of shares (as a% of the total shareholding of</t>
  </si>
  <si>
    <t>        promoter and promoter group)</t>
  </si>
  <si>
    <t>      - Percentage of shares (as a % of the total share capital of the</t>
  </si>
  <si>
    <t>        Company)</t>
  </si>
  <si>
    <t>Notes:</t>
  </si>
  <si>
    <t>( a )</t>
  </si>
  <si>
    <t>The above results were reviewed by the Audit Committee and approved at the meeting of Board of Directors of the Company at their meeting held on 29th October, 2009.</t>
  </si>
  <si>
    <t>( b )</t>
  </si>
  <si>
    <t>The Statutory auditors have carried out a Limited Review of the above results .</t>
  </si>
  <si>
    <t>( c )</t>
  </si>
  <si>
    <t>Due to non availability of water and also delayed monsoon, adequate water was not available to the Company for processing, which has resulted in lower production and sale of dyed and processed yarn. Further  hydro power could not be generated during the   1st quarter resulting in higher power cost and lower production.</t>
  </si>
  <si>
    <t>( d )</t>
  </si>
  <si>
    <t>The Company has not received any shareholders complaint during the Half Year ended September, 2009 and no complaint is outstanding.</t>
  </si>
  <si>
    <t>( e )</t>
  </si>
  <si>
    <t>The Company operates one segment only, namely Textiles.</t>
  </si>
  <si>
    <t>( f )</t>
  </si>
  <si>
    <t>The figures for the corresponding periods have been regrouped and rearranged wherever necessary, to make them comparable.</t>
  </si>
  <si>
    <t>For GOKAK TEXTILES LIMITED</t>
  </si>
  <si>
    <t>FOR GOKAK TEXTILES LIMITED</t>
  </si>
  <si>
    <t xml:space="preserve">              H.S.Bhaskar</t>
  </si>
  <si>
    <t>29th October, 2009</t>
  </si>
  <si>
    <t>Executive Director and CEO</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</si>
</sst>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16">
    <font>
      <sz val="10"/>
      <name val="Arial"/>
      <family val="0"/>
    </font>
    <font>
      <sz val="10"/>
      <name val="Verdana"/>
      <family val="2"/>
    </font>
    <font>
      <sz val="10"/>
      <color indexed="10"/>
      <name val="Verdana"/>
      <family val="2"/>
    </font>
    <font>
      <b/>
      <sz val="18"/>
      <name val="Bookman Old Style"/>
      <family val="1"/>
    </font>
    <font>
      <b/>
      <sz val="18"/>
      <name val="Verdana"/>
      <family val="2"/>
    </font>
    <font>
      <b/>
      <sz val="10"/>
      <name val="Bookman Old Style"/>
      <family val="1"/>
    </font>
    <font>
      <sz val="10"/>
      <name val="Bookman Old Style"/>
      <family val="1"/>
    </font>
    <font>
      <sz val="12"/>
      <name val="Bookman Old Style"/>
      <family val="1"/>
    </font>
    <font>
      <b/>
      <sz val="12"/>
      <name val="Bookman Old Style"/>
      <family val="1"/>
    </font>
    <font>
      <b/>
      <sz val="10"/>
      <name val="Verdana"/>
      <family val="2"/>
    </font>
    <font>
      <b/>
      <i/>
      <sz val="12"/>
      <name val="Bookman Old Style"/>
      <family val="1"/>
    </font>
    <font>
      <i/>
      <sz val="12"/>
      <name val="Bookman Old Style"/>
      <family val="1"/>
    </font>
    <font>
      <sz val="10"/>
      <name val="Courier"/>
      <family val="3"/>
    </font>
    <font>
      <sz val="11"/>
      <name val="Bookman Old Style"/>
      <family val="1"/>
    </font>
    <font>
      <sz val="14"/>
      <name val="Bookman Old Style"/>
      <family val="1"/>
    </font>
    <font>
      <b/>
      <sz val="14"/>
      <name val="Bookman Old Style"/>
      <family val="1"/>
    </font>
  </fonts>
  <fills count="3">
    <fill>
      <patternFill/>
    </fill>
    <fill>
      <patternFill patternType="gray125"/>
    </fill>
    <fill>
      <patternFill patternType="solid">
        <fgColor indexed="9"/>
        <bgColor indexed="64"/>
      </patternFill>
    </fill>
  </fills>
  <borders count="15">
    <border>
      <left/>
      <right/>
      <top/>
      <bottom/>
      <diagonal/>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style="thin"/>
      <bottom style="thin"/>
    </border>
    <border>
      <left style="medium"/>
      <right style="medium"/>
      <top style="thin"/>
      <bottom style="thin"/>
    </border>
    <border>
      <left style="medium"/>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lignment/>
      <protection/>
    </xf>
    <xf numFmtId="0" fontId="1" fillId="0" borderId="0">
      <alignment/>
      <protection/>
    </xf>
    <xf numFmtId="9" fontId="0" fillId="0" borderId="0" applyFont="0" applyFill="0" applyBorder="0" applyAlignment="0" applyProtection="0"/>
  </cellStyleXfs>
  <cellXfs count="103">
    <xf numFmtId="0" fontId="0" fillId="0" borderId="0" xfId="0" applyAlignment="1">
      <alignment/>
    </xf>
    <xf numFmtId="0" fontId="1" fillId="0" borderId="0" xfId="20">
      <alignment/>
      <protection/>
    </xf>
    <xf numFmtId="0" fontId="1" fillId="2" borderId="0" xfId="20" applyFont="1" applyFill="1">
      <alignment/>
      <protection/>
    </xf>
    <xf numFmtId="0" fontId="2" fillId="0" borderId="0" xfId="20" applyFont="1">
      <alignment/>
      <protection/>
    </xf>
    <xf numFmtId="0" fontId="3" fillId="2" borderId="0" xfId="20" applyFont="1" applyFill="1" applyAlignment="1">
      <alignment horizontal="center"/>
      <protection/>
    </xf>
    <xf numFmtId="0" fontId="4" fillId="2" borderId="0" xfId="20" applyFont="1" applyFill="1" applyAlignment="1">
      <alignment horizontal="center"/>
      <protection/>
    </xf>
    <xf numFmtId="0" fontId="5" fillId="2" borderId="0" xfId="20" applyFont="1" applyFill="1" applyAlignment="1">
      <alignment horizontal="center"/>
      <protection/>
    </xf>
    <xf numFmtId="0" fontId="5" fillId="2" borderId="0" xfId="20" applyFont="1" applyFill="1" applyAlignment="1">
      <alignment horizontal="center"/>
      <protection/>
    </xf>
    <xf numFmtId="0" fontId="6" fillId="2" borderId="0" xfId="20" applyFont="1" applyFill="1">
      <alignment/>
      <protection/>
    </xf>
    <xf numFmtId="0" fontId="7" fillId="2" borderId="0" xfId="20" applyFont="1" applyFill="1">
      <alignment/>
      <protection/>
    </xf>
    <xf numFmtId="17" fontId="1" fillId="0" borderId="0" xfId="20" applyNumberFormat="1">
      <alignment/>
      <protection/>
    </xf>
    <xf numFmtId="0" fontId="8" fillId="2" borderId="0" xfId="20" applyFont="1" applyFill="1" applyAlignment="1">
      <alignment horizontal="center"/>
      <protection/>
    </xf>
    <xf numFmtId="0" fontId="5" fillId="2" borderId="0" xfId="20" applyFont="1" applyFill="1">
      <alignment/>
      <protection/>
    </xf>
    <xf numFmtId="0" fontId="6" fillId="0" borderId="0" xfId="20" applyFont="1">
      <alignment/>
      <protection/>
    </xf>
    <xf numFmtId="0" fontId="9" fillId="2" borderId="0" xfId="20" applyFont="1" applyFill="1" applyAlignment="1">
      <alignment horizontal="right"/>
      <protection/>
    </xf>
    <xf numFmtId="0" fontId="9" fillId="2" borderId="0" xfId="20" applyFont="1" applyFill="1">
      <alignment/>
      <protection/>
    </xf>
    <xf numFmtId="0" fontId="1" fillId="0" borderId="0" xfId="20" applyFont="1">
      <alignment/>
      <protection/>
    </xf>
    <xf numFmtId="0" fontId="8" fillId="2" borderId="1" xfId="20" applyFont="1" applyFill="1" applyBorder="1">
      <alignment/>
      <protection/>
    </xf>
    <xf numFmtId="0" fontId="8" fillId="2" borderId="2" xfId="20" applyFont="1" applyFill="1" applyBorder="1">
      <alignment/>
      <protection/>
    </xf>
    <xf numFmtId="0" fontId="8" fillId="2" borderId="3" xfId="20" applyFont="1" applyFill="1" applyBorder="1" applyAlignment="1">
      <alignment horizontal="center"/>
      <protection/>
    </xf>
    <xf numFmtId="0" fontId="8" fillId="2" borderId="2" xfId="20" applyFont="1" applyFill="1" applyBorder="1" applyAlignment="1">
      <alignment horizontal="center"/>
      <protection/>
    </xf>
    <xf numFmtId="0" fontId="10" fillId="2" borderId="2" xfId="20" applyFont="1" applyFill="1" applyBorder="1" applyAlignment="1">
      <alignment horizontal="center"/>
      <protection/>
    </xf>
    <xf numFmtId="0" fontId="8" fillId="2" borderId="4" xfId="20" applyFont="1" applyFill="1" applyBorder="1">
      <alignment/>
      <protection/>
    </xf>
    <xf numFmtId="0" fontId="8" fillId="2" borderId="5" xfId="20" applyFont="1" applyFill="1" applyBorder="1">
      <alignment/>
      <protection/>
    </xf>
    <xf numFmtId="0" fontId="8" fillId="2" borderId="6" xfId="20" applyFont="1" applyFill="1" applyBorder="1" applyAlignment="1">
      <alignment horizontal="center"/>
      <protection/>
    </xf>
    <xf numFmtId="0" fontId="8" fillId="2" borderId="5" xfId="20" applyFont="1" applyFill="1" applyBorder="1" applyAlignment="1">
      <alignment horizontal="center"/>
      <protection/>
    </xf>
    <xf numFmtId="0" fontId="10" fillId="2" borderId="5" xfId="20" applyFont="1" applyFill="1" applyBorder="1" applyAlignment="1">
      <alignment horizontal="center"/>
      <protection/>
    </xf>
    <xf numFmtId="0" fontId="8" fillId="2" borderId="7" xfId="20" applyFont="1" applyFill="1" applyBorder="1">
      <alignment/>
      <protection/>
    </xf>
    <xf numFmtId="0" fontId="8" fillId="2" borderId="8" xfId="20" applyFont="1" applyFill="1" applyBorder="1">
      <alignment/>
      <protection/>
    </xf>
    <xf numFmtId="0" fontId="8" fillId="2" borderId="9" xfId="20" applyFont="1" applyFill="1" applyBorder="1" applyAlignment="1">
      <alignment horizontal="center"/>
      <protection/>
    </xf>
    <xf numFmtId="0" fontId="8" fillId="2" borderId="8" xfId="20" applyFont="1" applyFill="1" applyBorder="1" applyAlignment="1">
      <alignment horizontal="center"/>
      <protection/>
    </xf>
    <xf numFmtId="0" fontId="10" fillId="2" borderId="8" xfId="20" applyFont="1" applyFill="1" applyBorder="1" applyAlignment="1">
      <alignment horizontal="center"/>
      <protection/>
    </xf>
    <xf numFmtId="0" fontId="7" fillId="2" borderId="2" xfId="20" applyFont="1" applyFill="1" applyBorder="1" applyAlignment="1">
      <alignment horizontal="center"/>
      <protection/>
    </xf>
    <xf numFmtId="0" fontId="7" fillId="2" borderId="3" xfId="20" applyFont="1" applyFill="1" applyBorder="1">
      <alignment/>
      <protection/>
    </xf>
    <xf numFmtId="0" fontId="8" fillId="2" borderId="10" xfId="20" applyFont="1" applyFill="1" applyBorder="1" applyAlignment="1">
      <alignment horizontal="center"/>
      <protection/>
    </xf>
    <xf numFmtId="0" fontId="8" fillId="2" borderId="11" xfId="20" applyFont="1" applyFill="1" applyBorder="1" applyAlignment="1">
      <alignment horizontal="center"/>
      <protection/>
    </xf>
    <xf numFmtId="0" fontId="11" fillId="2" borderId="11" xfId="20" applyFont="1" applyFill="1" applyBorder="1" applyAlignment="1">
      <alignment horizontal="center"/>
      <protection/>
    </xf>
    <xf numFmtId="0" fontId="10" fillId="2" borderId="11" xfId="20" applyFont="1" applyFill="1" applyBorder="1" applyAlignment="1">
      <alignment horizontal="center"/>
      <protection/>
    </xf>
    <xf numFmtId="0" fontId="7" fillId="2" borderId="5" xfId="20" applyFont="1" applyFill="1" applyBorder="1" applyAlignment="1">
      <alignment horizontal="center"/>
      <protection/>
    </xf>
    <xf numFmtId="0" fontId="7" fillId="2" borderId="6" xfId="20" applyFont="1" applyFill="1" applyBorder="1">
      <alignment/>
      <protection/>
    </xf>
    <xf numFmtId="0" fontId="11" fillId="2" borderId="5" xfId="20" applyFont="1" applyFill="1" applyBorder="1">
      <alignment/>
      <protection/>
    </xf>
    <xf numFmtId="0" fontId="7" fillId="2" borderId="5" xfId="20" applyFont="1" applyFill="1" applyBorder="1">
      <alignment/>
      <protection/>
    </xf>
    <xf numFmtId="0" fontId="8" fillId="2" borderId="6" xfId="20" applyFont="1" applyFill="1" applyBorder="1">
      <alignment/>
      <protection/>
    </xf>
    <xf numFmtId="43" fontId="7" fillId="2" borderId="6" xfId="15" applyFont="1" applyFill="1" applyBorder="1" applyAlignment="1">
      <alignment/>
    </xf>
    <xf numFmtId="43" fontId="11" fillId="2" borderId="5" xfId="15" applyFont="1" applyFill="1" applyBorder="1" applyAlignment="1">
      <alignment/>
    </xf>
    <xf numFmtId="43" fontId="7" fillId="2" borderId="5" xfId="15" applyFont="1" applyFill="1" applyBorder="1" applyAlignment="1">
      <alignment/>
    </xf>
    <xf numFmtId="0" fontId="12" fillId="0" borderId="0" xfId="19" applyFont="1">
      <alignment/>
      <protection/>
    </xf>
    <xf numFmtId="0" fontId="12" fillId="0" borderId="0" xfId="19">
      <alignment/>
      <protection/>
    </xf>
    <xf numFmtId="43" fontId="8" fillId="2" borderId="12" xfId="15" applyFont="1" applyFill="1" applyBorder="1" applyAlignment="1">
      <alignment/>
    </xf>
    <xf numFmtId="43" fontId="10" fillId="2" borderId="13" xfId="15" applyFont="1" applyFill="1" applyBorder="1" applyAlignment="1">
      <alignment/>
    </xf>
    <xf numFmtId="43" fontId="1" fillId="0" borderId="0" xfId="20" applyNumberFormat="1" applyFont="1">
      <alignment/>
      <protection/>
    </xf>
    <xf numFmtId="43" fontId="1" fillId="0" borderId="0" xfId="20" applyNumberFormat="1">
      <alignment/>
      <protection/>
    </xf>
    <xf numFmtId="43" fontId="10" fillId="2" borderId="14" xfId="15" applyFont="1" applyFill="1" applyBorder="1" applyAlignment="1">
      <alignment/>
    </xf>
    <xf numFmtId="43" fontId="11" fillId="2" borderId="4" xfId="15" applyFont="1" applyFill="1" applyBorder="1" applyAlignment="1">
      <alignment/>
    </xf>
    <xf numFmtId="43" fontId="7" fillId="2" borderId="2" xfId="15" applyFont="1" applyFill="1" applyBorder="1" applyAlignment="1">
      <alignment/>
    </xf>
    <xf numFmtId="43" fontId="7" fillId="2" borderId="4" xfId="15" applyFont="1" applyFill="1" applyBorder="1" applyAlignment="1">
      <alignment/>
    </xf>
    <xf numFmtId="43" fontId="7" fillId="2" borderId="0" xfId="15" applyFont="1" applyFill="1" applyBorder="1" applyAlignment="1">
      <alignment/>
    </xf>
    <xf numFmtId="43" fontId="7" fillId="0" borderId="5" xfId="15" applyFont="1" applyFill="1" applyBorder="1" applyAlignment="1">
      <alignment/>
    </xf>
    <xf numFmtId="43" fontId="8" fillId="2" borderId="6" xfId="15" applyFont="1" applyFill="1" applyBorder="1" applyAlignment="1">
      <alignment/>
    </xf>
    <xf numFmtId="43" fontId="8" fillId="2" borderId="0" xfId="15" applyFont="1" applyFill="1" applyBorder="1" applyAlignment="1">
      <alignment/>
    </xf>
    <xf numFmtId="43" fontId="8" fillId="2" borderId="5" xfId="15" applyFont="1" applyFill="1" applyBorder="1" applyAlignment="1">
      <alignment/>
    </xf>
    <xf numFmtId="164" fontId="1" fillId="0" borderId="0" xfId="20" applyNumberFormat="1">
      <alignment/>
      <protection/>
    </xf>
    <xf numFmtId="43" fontId="10" fillId="2" borderId="4" xfId="15" applyFont="1" applyFill="1" applyBorder="1" applyAlignment="1">
      <alignment/>
    </xf>
    <xf numFmtId="43" fontId="10" fillId="2" borderId="5" xfId="15" applyFont="1" applyFill="1" applyBorder="1" applyAlignment="1">
      <alignment/>
    </xf>
    <xf numFmtId="43" fontId="10" fillId="2" borderId="6" xfId="15" applyFont="1" applyFill="1" applyBorder="1" applyAlignment="1">
      <alignment/>
    </xf>
    <xf numFmtId="43" fontId="8" fillId="2" borderId="4" xfId="15" applyFont="1" applyFill="1" applyBorder="1" applyAlignment="1">
      <alignment/>
    </xf>
    <xf numFmtId="0" fontId="8" fillId="2" borderId="6" xfId="20" applyFont="1" applyFill="1" applyBorder="1" applyAlignment="1">
      <alignment horizontal="left"/>
      <protection/>
    </xf>
    <xf numFmtId="164" fontId="8" fillId="2" borderId="6" xfId="15" applyNumberFormat="1" applyFont="1" applyFill="1" applyBorder="1" applyAlignment="1">
      <alignment/>
    </xf>
    <xf numFmtId="164" fontId="10" fillId="2" borderId="4" xfId="15" applyNumberFormat="1" applyFont="1" applyFill="1" applyBorder="1" applyAlignment="1">
      <alignment/>
    </xf>
    <xf numFmtId="164" fontId="10" fillId="2" borderId="5" xfId="15" applyNumberFormat="1" applyFont="1" applyFill="1" applyBorder="1" applyAlignment="1">
      <alignment/>
    </xf>
    <xf numFmtId="164" fontId="10" fillId="2" borderId="6" xfId="15" applyNumberFormat="1" applyFont="1" applyFill="1" applyBorder="1" applyAlignment="1">
      <alignment/>
    </xf>
    <xf numFmtId="10" fontId="8" fillId="2" borderId="6" xfId="15" applyNumberFormat="1" applyFont="1" applyFill="1" applyBorder="1" applyAlignment="1">
      <alignment/>
    </xf>
    <xf numFmtId="10" fontId="10" fillId="2" borderId="4" xfId="15" applyNumberFormat="1" applyFont="1" applyFill="1" applyBorder="1" applyAlignment="1">
      <alignment/>
    </xf>
    <xf numFmtId="10" fontId="10" fillId="2" borderId="5" xfId="15" applyNumberFormat="1" applyFont="1" applyFill="1" applyBorder="1" applyAlignment="1">
      <alignment/>
    </xf>
    <xf numFmtId="10" fontId="10" fillId="2" borderId="6" xfId="15" applyNumberFormat="1" applyFont="1" applyFill="1" applyBorder="1" applyAlignment="1">
      <alignment/>
    </xf>
    <xf numFmtId="0" fontId="8" fillId="2" borderId="6" xfId="0" applyFont="1" applyFill="1" applyBorder="1" applyAlignment="1">
      <alignment vertical="top" wrapText="1"/>
    </xf>
    <xf numFmtId="0" fontId="1" fillId="0" borderId="5" xfId="20" applyBorder="1">
      <alignment/>
      <protection/>
    </xf>
    <xf numFmtId="10" fontId="10" fillId="2" borderId="5" xfId="15" applyNumberFormat="1" applyFont="1" applyFill="1" applyBorder="1" applyAlignment="1">
      <alignment horizontal="center"/>
    </xf>
    <xf numFmtId="10" fontId="10" fillId="2" borderId="6" xfId="15" applyNumberFormat="1" applyFont="1" applyFill="1" applyBorder="1" applyAlignment="1">
      <alignment horizontal="center"/>
    </xf>
    <xf numFmtId="10" fontId="10" fillId="2" borderId="4" xfId="15" applyNumberFormat="1" applyFont="1" applyFill="1" applyBorder="1" applyAlignment="1">
      <alignment horizontal="center"/>
    </xf>
    <xf numFmtId="43" fontId="1" fillId="0" borderId="0" xfId="15" applyFont="1" applyAlignment="1">
      <alignment/>
    </xf>
    <xf numFmtId="164" fontId="8" fillId="2" borderId="0" xfId="15" applyNumberFormat="1" applyFont="1" applyFill="1" applyBorder="1" applyAlignment="1">
      <alignment/>
    </xf>
    <xf numFmtId="164" fontId="8" fillId="2" borderId="5" xfId="15" applyNumberFormat="1" applyFont="1" applyFill="1" applyBorder="1" applyAlignment="1">
      <alignment/>
    </xf>
    <xf numFmtId="10" fontId="8" fillId="2" borderId="0" xfId="15" applyNumberFormat="1" applyFont="1" applyFill="1" applyBorder="1" applyAlignment="1">
      <alignment/>
    </xf>
    <xf numFmtId="10" fontId="8" fillId="2" borderId="5" xfId="15" applyNumberFormat="1" applyFont="1" applyFill="1" applyBorder="1" applyAlignment="1">
      <alignment/>
    </xf>
    <xf numFmtId="0" fontId="7" fillId="2" borderId="8" xfId="20" applyFont="1" applyFill="1" applyBorder="1" applyAlignment="1">
      <alignment horizontal="center"/>
      <protection/>
    </xf>
    <xf numFmtId="0" fontId="7" fillId="2" borderId="9" xfId="20" applyFont="1" applyFill="1" applyBorder="1">
      <alignment/>
      <protection/>
    </xf>
    <xf numFmtId="43" fontId="7" fillId="2" borderId="9" xfId="15" applyFont="1" applyFill="1" applyBorder="1" applyAlignment="1">
      <alignment/>
    </xf>
    <xf numFmtId="43" fontId="11" fillId="2" borderId="7" xfId="15" applyFont="1" applyFill="1" applyBorder="1" applyAlignment="1">
      <alignment/>
    </xf>
    <xf numFmtId="43" fontId="7" fillId="2" borderId="8" xfId="15" applyFont="1" applyFill="1" applyBorder="1" applyAlignment="1">
      <alignment/>
    </xf>
    <xf numFmtId="43" fontId="7" fillId="2" borderId="7" xfId="15" applyFont="1" applyFill="1" applyBorder="1" applyAlignment="1">
      <alignment/>
    </xf>
    <xf numFmtId="0" fontId="13" fillId="2" borderId="0" xfId="20" applyFont="1" applyFill="1" applyAlignment="1">
      <alignment horizontal="right"/>
      <protection/>
    </xf>
    <xf numFmtId="0" fontId="13" fillId="2" borderId="0" xfId="20" applyFont="1" applyFill="1">
      <alignment/>
      <protection/>
    </xf>
    <xf numFmtId="0" fontId="13" fillId="2" borderId="0" xfId="20" applyFont="1" applyFill="1" applyAlignment="1">
      <alignment vertical="top"/>
      <protection/>
    </xf>
    <xf numFmtId="0" fontId="14" fillId="2" borderId="0" xfId="20" applyFont="1" applyFill="1" applyAlignment="1">
      <alignment horizontal="justify" vertical="top" wrapText="1"/>
      <protection/>
    </xf>
    <xf numFmtId="0" fontId="14" fillId="2" borderId="0" xfId="20" applyFont="1" applyFill="1" applyAlignment="1">
      <alignment horizontal="justify" vertical="justify" wrapText="1"/>
      <protection/>
    </xf>
    <xf numFmtId="0" fontId="14" fillId="2" borderId="0" xfId="20" applyFont="1" applyFill="1" applyAlignment="1">
      <alignment horizontal="justify" vertical="top" wrapText="1"/>
      <protection/>
    </xf>
    <xf numFmtId="0" fontId="14" fillId="2" borderId="0" xfId="20" applyFont="1" applyFill="1" applyAlignment="1">
      <alignment horizontal="justify"/>
      <protection/>
    </xf>
    <xf numFmtId="0" fontId="14" fillId="2" borderId="0" xfId="20" applyFont="1" applyFill="1" applyAlignment="1">
      <alignment horizontal="justify" vertical="justify" wrapText="1"/>
      <protection/>
    </xf>
    <xf numFmtId="0" fontId="15" fillId="2" borderId="0" xfId="20" applyFont="1" applyFill="1" applyAlignment="1">
      <alignment horizontal="left"/>
      <protection/>
    </xf>
    <xf numFmtId="0" fontId="15" fillId="2" borderId="0" xfId="20" applyFont="1" applyFill="1">
      <alignment/>
      <protection/>
    </xf>
    <xf numFmtId="0" fontId="1" fillId="2" borderId="0" xfId="20" applyFill="1">
      <alignment/>
      <protection/>
    </xf>
    <xf numFmtId="0" fontId="14" fillId="2" borderId="0" xfId="20" applyFont="1" applyFill="1">
      <alignment/>
      <protection/>
    </xf>
  </cellXfs>
  <cellStyles count="8">
    <cellStyle name="Normal" xfId="0"/>
    <cellStyle name="Comma" xfId="15"/>
    <cellStyle name="Comma [0]" xfId="16"/>
    <cellStyle name="Currency" xfId="17"/>
    <cellStyle name="Currency [0]" xfId="18"/>
    <cellStyle name="Normal_P&amp;L" xfId="19"/>
    <cellStyle name="Normal_Stock Exchange Format-Excell sheet"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ackup%20of%20old%20data\d%20drive\MIS%20-GTL%20-09-10\MIS%20Sept%2009\Board%20MIS\P&amp;L%20GTL_STOCK%20EXCHANGE_SEPT%2009_291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ock Exchange Format Sept,09"/>
      <sheetName val="GTL P &amp; L_ COMPARISON_SEPT09"/>
      <sheetName val="GMD P &amp; L COMPARISON_SEPT09 "/>
      <sheetName val="FCKD P &amp; L COMPARISON_SEPT09"/>
      <sheetName val="other Expns "/>
      <sheetName val="INTER_DIV_TRANSCN"/>
      <sheetName val="EX_CHANGE_VARI_SEPT09"/>
    </sheetNames>
    <sheetDataSet>
      <sheetData sheetId="1">
        <row r="10">
          <cell r="C10">
            <v>14789.49</v>
          </cell>
          <cell r="E10">
            <v>13825.89</v>
          </cell>
        </row>
        <row r="12">
          <cell r="C12">
            <v>169.35</v>
          </cell>
          <cell r="E12">
            <v>212.35</v>
          </cell>
        </row>
        <row r="14">
          <cell r="C14">
            <v>48.949999999999996</v>
          </cell>
          <cell r="E14">
            <v>28.810000000000002</v>
          </cell>
        </row>
        <row r="16">
          <cell r="C16">
            <v>366.88</v>
          </cell>
          <cell r="E16">
            <v>328.70000000000005</v>
          </cell>
        </row>
        <row r="18">
          <cell r="C18">
            <v>1.09</v>
          </cell>
          <cell r="E18">
            <v>30.4</v>
          </cell>
        </row>
        <row r="20">
          <cell r="C20">
            <v>20.34</v>
          </cell>
          <cell r="E20">
            <v>137.05</v>
          </cell>
        </row>
        <row r="22">
          <cell r="C22">
            <v>46.269999999999996</v>
          </cell>
          <cell r="E22">
            <v>0</v>
          </cell>
        </row>
        <row r="28">
          <cell r="C28">
            <v>8199.03</v>
          </cell>
          <cell r="E28">
            <v>7520.01</v>
          </cell>
        </row>
        <row r="30">
          <cell r="C30">
            <v>6.06</v>
          </cell>
          <cell r="E30">
            <v>0.37</v>
          </cell>
        </row>
        <row r="32">
          <cell r="C32">
            <v>499.42999999999995</v>
          </cell>
          <cell r="E32">
            <v>784.04</v>
          </cell>
        </row>
        <row r="34">
          <cell r="C34">
            <v>169.61</v>
          </cell>
          <cell r="E34">
            <v>205.75</v>
          </cell>
        </row>
        <row r="36">
          <cell r="C36">
            <v>213.32</v>
          </cell>
          <cell r="E36">
            <v>-49.150000000000006</v>
          </cell>
        </row>
        <row r="38">
          <cell r="C38">
            <v>327.76</v>
          </cell>
          <cell r="E38">
            <v>318.63</v>
          </cell>
        </row>
        <row r="40">
          <cell r="C40">
            <v>93.31000000000003</v>
          </cell>
          <cell r="E40">
            <v>122.75</v>
          </cell>
        </row>
        <row r="42">
          <cell r="C42">
            <v>57.64</v>
          </cell>
          <cell r="E42">
            <v>85.65</v>
          </cell>
        </row>
        <row r="44">
          <cell r="C44">
            <v>1713.1799999999998</v>
          </cell>
          <cell r="E44">
            <v>1419.9</v>
          </cell>
        </row>
        <row r="46">
          <cell r="C46">
            <v>336.82</v>
          </cell>
          <cell r="E46">
            <v>346.61</v>
          </cell>
        </row>
        <row r="48">
          <cell r="C48">
            <v>538.71</v>
          </cell>
          <cell r="E48">
            <v>759.16</v>
          </cell>
        </row>
        <row r="56">
          <cell r="C56">
            <v>2004.04</v>
          </cell>
          <cell r="E56">
            <v>1815.7600000000002</v>
          </cell>
        </row>
        <row r="58">
          <cell r="E58">
            <v>173.26999999999998</v>
          </cell>
        </row>
        <row r="60">
          <cell r="C60">
            <v>468.00999999999993</v>
          </cell>
          <cell r="E60">
            <v>461.69</v>
          </cell>
        </row>
        <row r="67">
          <cell r="C67">
            <v>1021.78</v>
          </cell>
          <cell r="E67">
            <v>744.4399999999999</v>
          </cell>
        </row>
        <row r="71">
          <cell r="C71">
            <v>651.0600000000001</v>
          </cell>
          <cell r="E71">
            <v>617.52</v>
          </cell>
        </row>
      </sheetData>
      <sheetData sheetId="5">
        <row r="41">
          <cell r="E41">
            <v>600.67</v>
          </cell>
          <cell r="F41">
            <v>584.53</v>
          </cell>
        </row>
        <row r="43">
          <cell r="E43">
            <v>17.77</v>
          </cell>
          <cell r="F43">
            <v>31.27</v>
          </cell>
        </row>
        <row r="45">
          <cell r="E45">
            <v>4.23</v>
          </cell>
          <cell r="F45">
            <v>2.26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95"/>
  <sheetViews>
    <sheetView tabSelected="1" workbookViewId="0" topLeftCell="F39">
      <selection activeCell="H42" sqref="H42"/>
    </sheetView>
  </sheetViews>
  <sheetFormatPr defaultColWidth="10.28125" defaultRowHeight="12.75"/>
  <cols>
    <col min="1" max="1" width="3.00390625" style="1" customWidth="1"/>
    <col min="2" max="2" width="7.140625" style="1" customWidth="1"/>
    <col min="3" max="3" width="79.28125" style="1" customWidth="1"/>
    <col min="4" max="5" width="17.140625" style="1" hidden="1" customWidth="1"/>
    <col min="6" max="9" width="17.140625" style="1" customWidth="1"/>
    <col min="10" max="15" width="17.140625" style="1" hidden="1" customWidth="1"/>
    <col min="16" max="16" width="17.140625" style="1" customWidth="1"/>
    <col min="17" max="17" width="6.140625" style="1" customWidth="1"/>
    <col min="18" max="18" width="12.7109375" style="1" customWidth="1"/>
    <col min="19" max="19" width="23.8515625" style="1" customWidth="1"/>
    <col min="20" max="20" width="10.28125" style="1" customWidth="1"/>
    <col min="21" max="21" width="11.140625" style="1" bestFit="1" customWidth="1"/>
    <col min="22" max="22" width="13.7109375" style="1" customWidth="1"/>
    <col min="23" max="16384" width="10.28125" style="1" customWidth="1"/>
  </cols>
  <sheetData>
    <row r="1" spans="2:17" ht="12.75" hidden="1">
      <c r="B1" s="2"/>
      <c r="C1" s="2"/>
      <c r="D1" s="2"/>
      <c r="E1" s="2"/>
      <c r="F1" s="2"/>
      <c r="G1" s="2"/>
      <c r="H1" s="2"/>
      <c r="I1" s="2"/>
      <c r="J1" s="2"/>
      <c r="K1" s="2"/>
      <c r="L1" s="2"/>
      <c r="M1" s="2"/>
      <c r="N1" s="2"/>
      <c r="O1" s="2"/>
      <c r="P1" s="2"/>
      <c r="Q1" s="2"/>
    </row>
    <row r="2" spans="2:19" ht="12.75" hidden="1">
      <c r="B2" s="2"/>
      <c r="C2" s="2"/>
      <c r="D2" s="2"/>
      <c r="E2" s="2"/>
      <c r="F2" s="2"/>
      <c r="G2" s="2"/>
      <c r="H2" s="2"/>
      <c r="I2" s="2"/>
      <c r="J2" s="2"/>
      <c r="K2" s="2"/>
      <c r="L2" s="2"/>
      <c r="M2" s="2"/>
      <c r="N2" s="2"/>
      <c r="O2" s="2"/>
      <c r="P2" s="2"/>
      <c r="Q2" s="2"/>
      <c r="S2" s="3"/>
    </row>
    <row r="3" spans="2:17" ht="23.25" hidden="1">
      <c r="B3" s="4" t="s">
        <v>0</v>
      </c>
      <c r="C3" s="4"/>
      <c r="D3" s="4"/>
      <c r="E3" s="4"/>
      <c r="F3" s="4"/>
      <c r="G3" s="4"/>
      <c r="H3" s="4"/>
      <c r="I3" s="4"/>
      <c r="J3" s="4"/>
      <c r="K3" s="4"/>
      <c r="L3" s="4"/>
      <c r="M3" s="4"/>
      <c r="N3" s="4"/>
      <c r="O3" s="4"/>
      <c r="P3" s="4"/>
      <c r="Q3" s="5"/>
    </row>
    <row r="4" spans="2:17" ht="12.75" hidden="1">
      <c r="B4" s="6" t="s">
        <v>1</v>
      </c>
      <c r="C4" s="6"/>
      <c r="D4" s="6"/>
      <c r="E4" s="6"/>
      <c r="F4" s="6"/>
      <c r="G4" s="6"/>
      <c r="H4" s="6"/>
      <c r="I4" s="6"/>
      <c r="J4" s="6"/>
      <c r="K4" s="6"/>
      <c r="L4" s="6"/>
      <c r="M4" s="6"/>
      <c r="N4" s="6"/>
      <c r="O4" s="6"/>
      <c r="P4" s="6"/>
      <c r="Q4" s="2"/>
    </row>
    <row r="5" spans="2:17" ht="12.75">
      <c r="B5" s="7"/>
      <c r="C5" s="7"/>
      <c r="D5" s="7"/>
      <c r="E5" s="7"/>
      <c r="F5" s="7"/>
      <c r="G5" s="7"/>
      <c r="H5" s="7"/>
      <c r="I5" s="7"/>
      <c r="J5" s="7"/>
      <c r="K5" s="7"/>
      <c r="L5" s="7"/>
      <c r="M5" s="7"/>
      <c r="N5" s="7"/>
      <c r="O5" s="7"/>
      <c r="P5" s="7"/>
      <c r="Q5" s="2"/>
    </row>
    <row r="6" spans="2:17" ht="12.75">
      <c r="B6" s="7"/>
      <c r="C6" s="7"/>
      <c r="D6" s="7"/>
      <c r="E6" s="7"/>
      <c r="F6" s="7"/>
      <c r="G6" s="7"/>
      <c r="H6" s="7"/>
      <c r="I6" s="7"/>
      <c r="J6" s="7"/>
      <c r="K6" s="7"/>
      <c r="L6" s="7"/>
      <c r="M6" s="7"/>
      <c r="N6" s="7"/>
      <c r="O6" s="7"/>
      <c r="P6" s="7"/>
      <c r="Q6" s="2"/>
    </row>
    <row r="7" spans="2:17" ht="12.75">
      <c r="B7" s="7"/>
      <c r="C7" s="7"/>
      <c r="D7" s="7"/>
      <c r="E7" s="7"/>
      <c r="F7" s="7"/>
      <c r="G7" s="7"/>
      <c r="H7" s="7"/>
      <c r="I7" s="7"/>
      <c r="J7" s="7"/>
      <c r="K7" s="7"/>
      <c r="L7" s="7"/>
      <c r="M7" s="7"/>
      <c r="N7" s="7"/>
      <c r="O7" s="7"/>
      <c r="P7" s="7"/>
      <c r="Q7" s="2"/>
    </row>
    <row r="8" spans="2:17" ht="12.75">
      <c r="B8" s="7"/>
      <c r="C8" s="7"/>
      <c r="D8" s="7"/>
      <c r="E8" s="7"/>
      <c r="F8" s="7"/>
      <c r="G8" s="7"/>
      <c r="H8" s="7"/>
      <c r="I8" s="7"/>
      <c r="J8" s="7"/>
      <c r="K8" s="7"/>
      <c r="L8" s="7"/>
      <c r="M8" s="7"/>
      <c r="N8" s="7"/>
      <c r="O8" s="7"/>
      <c r="P8" s="7"/>
      <c r="Q8" s="2"/>
    </row>
    <row r="9" spans="2:17" ht="16.5">
      <c r="B9" s="8"/>
      <c r="C9" s="9" t="s">
        <v>2</v>
      </c>
      <c r="D9" s="8"/>
      <c r="E9" s="8"/>
      <c r="F9" s="8"/>
      <c r="G9" s="8"/>
      <c r="H9" s="8"/>
      <c r="I9" s="8"/>
      <c r="J9" s="8"/>
      <c r="K9" s="8"/>
      <c r="L9" s="8"/>
      <c r="M9" s="8"/>
      <c r="N9" s="8"/>
      <c r="O9" s="8"/>
      <c r="P9" s="8"/>
      <c r="Q9" s="2"/>
    </row>
    <row r="10" spans="2:22" ht="16.5">
      <c r="B10" s="8"/>
      <c r="C10" s="9" t="s">
        <v>3</v>
      </c>
      <c r="D10" s="8"/>
      <c r="E10" s="8"/>
      <c r="F10" s="8"/>
      <c r="G10" s="8"/>
      <c r="H10" s="8"/>
      <c r="I10" s="8"/>
      <c r="J10" s="8"/>
      <c r="K10" s="8"/>
      <c r="L10" s="8"/>
      <c r="M10" s="8"/>
      <c r="N10" s="8"/>
      <c r="O10" s="8"/>
      <c r="P10" s="8"/>
      <c r="Q10" s="2"/>
      <c r="U10" s="10">
        <v>39234</v>
      </c>
      <c r="V10" s="10">
        <v>39326</v>
      </c>
    </row>
    <row r="11" spans="2:23" ht="16.5">
      <c r="B11" s="8"/>
      <c r="C11" s="9" t="s">
        <v>4</v>
      </c>
      <c r="D11" s="8"/>
      <c r="E11" s="8"/>
      <c r="F11" s="8"/>
      <c r="G11" s="8"/>
      <c r="H11" s="8"/>
      <c r="I11" s="8"/>
      <c r="J11" s="8"/>
      <c r="K11" s="8"/>
      <c r="L11" s="8"/>
      <c r="M11" s="8"/>
      <c r="N11" s="8"/>
      <c r="O11" s="8"/>
      <c r="P11" s="8"/>
      <c r="Q11" s="2"/>
      <c r="U11" s="1">
        <v>-15724821</v>
      </c>
      <c r="V11" s="1">
        <v>-21576555</v>
      </c>
      <c r="W11" s="1">
        <f>+V11-U11</f>
        <v>-5851734</v>
      </c>
    </row>
    <row r="12" spans="2:17" ht="16.5">
      <c r="B12" s="8"/>
      <c r="C12" s="9" t="s">
        <v>5</v>
      </c>
      <c r="D12" s="8"/>
      <c r="E12" s="8"/>
      <c r="F12" s="8"/>
      <c r="G12" s="8"/>
      <c r="H12" s="8"/>
      <c r="I12" s="8"/>
      <c r="J12" s="8"/>
      <c r="K12" s="8"/>
      <c r="L12" s="8"/>
      <c r="M12" s="8"/>
      <c r="N12" s="8"/>
      <c r="O12" s="8"/>
      <c r="P12" s="8"/>
      <c r="Q12" s="2"/>
    </row>
    <row r="13" spans="2:17" ht="16.5">
      <c r="B13" s="8"/>
      <c r="C13" s="9" t="s">
        <v>6</v>
      </c>
      <c r="D13" s="8"/>
      <c r="E13" s="8"/>
      <c r="F13" s="8"/>
      <c r="G13" s="8"/>
      <c r="H13" s="8"/>
      <c r="I13" s="8"/>
      <c r="J13" s="8"/>
      <c r="K13" s="8"/>
      <c r="L13" s="8"/>
      <c r="M13" s="8"/>
      <c r="N13" s="8"/>
      <c r="O13" s="8"/>
      <c r="P13" s="8"/>
      <c r="Q13" s="2"/>
    </row>
    <row r="14" spans="2:23" ht="15">
      <c r="B14" s="8"/>
      <c r="C14" s="8"/>
      <c r="D14" s="8"/>
      <c r="E14" s="8"/>
      <c r="F14" s="8"/>
      <c r="G14" s="8"/>
      <c r="H14" s="8"/>
      <c r="I14" s="8"/>
      <c r="J14" s="8"/>
      <c r="K14" s="8"/>
      <c r="L14" s="8"/>
      <c r="M14" s="8"/>
      <c r="N14" s="8"/>
      <c r="O14" s="8"/>
      <c r="P14" s="8"/>
      <c r="Q14" s="2"/>
      <c r="U14" s="1">
        <v>9572515</v>
      </c>
      <c r="V14" s="1">
        <v>22378930</v>
      </c>
      <c r="W14" s="1">
        <f>+V14-U14</f>
        <v>12806415</v>
      </c>
    </row>
    <row r="15" spans="2:17" ht="16.5">
      <c r="B15" s="8"/>
      <c r="C15" s="9" t="s">
        <v>7</v>
      </c>
      <c r="D15" s="8"/>
      <c r="E15" s="8"/>
      <c r="F15" s="8"/>
      <c r="G15" s="8"/>
      <c r="H15" s="8"/>
      <c r="I15" s="8"/>
      <c r="J15" s="8"/>
      <c r="K15" s="8"/>
      <c r="L15" s="8"/>
      <c r="M15" s="8"/>
      <c r="N15" s="8"/>
      <c r="O15" s="8"/>
      <c r="P15" s="8"/>
      <c r="Q15" s="2"/>
    </row>
    <row r="16" spans="2:17" ht="15">
      <c r="B16" s="8"/>
      <c r="C16" s="8"/>
      <c r="D16" s="8"/>
      <c r="E16" s="8"/>
      <c r="F16" s="8"/>
      <c r="G16" s="8"/>
      <c r="H16" s="8"/>
      <c r="I16" s="8"/>
      <c r="J16" s="8"/>
      <c r="K16" s="8"/>
      <c r="L16" s="8"/>
      <c r="M16" s="8"/>
      <c r="N16" s="8"/>
      <c r="O16" s="8"/>
      <c r="P16" s="8"/>
      <c r="Q16" s="2"/>
    </row>
    <row r="17" spans="2:17" ht="15.75">
      <c r="B17" s="11" t="s">
        <v>8</v>
      </c>
      <c r="C17" s="11"/>
      <c r="D17" s="11"/>
      <c r="E17" s="11"/>
      <c r="F17" s="11"/>
      <c r="G17" s="11"/>
      <c r="H17" s="11"/>
      <c r="I17" s="11"/>
      <c r="J17" s="11"/>
      <c r="K17" s="11"/>
      <c r="L17" s="11"/>
      <c r="M17" s="11"/>
      <c r="N17" s="11"/>
      <c r="O17" s="11"/>
      <c r="P17" s="11"/>
      <c r="Q17" s="2"/>
    </row>
    <row r="18" spans="2:17" ht="15.75">
      <c r="B18" s="11" t="s">
        <v>9</v>
      </c>
      <c r="C18" s="11"/>
      <c r="D18" s="11"/>
      <c r="E18" s="11"/>
      <c r="F18" s="11"/>
      <c r="G18" s="11"/>
      <c r="H18" s="11"/>
      <c r="I18" s="11"/>
      <c r="J18" s="11"/>
      <c r="K18" s="11"/>
      <c r="L18" s="11"/>
      <c r="M18" s="11"/>
      <c r="N18" s="11"/>
      <c r="O18" s="11"/>
      <c r="P18" s="11"/>
      <c r="Q18" s="2"/>
    </row>
    <row r="19" spans="2:17" ht="7.5" customHeight="1">
      <c r="B19" s="12"/>
      <c r="C19" s="8"/>
      <c r="D19" s="8"/>
      <c r="E19" s="8"/>
      <c r="F19" s="8"/>
      <c r="G19" s="8"/>
      <c r="H19" s="8"/>
      <c r="I19" s="8"/>
      <c r="J19" s="8"/>
      <c r="K19" s="8"/>
      <c r="L19" s="8"/>
      <c r="M19" s="8"/>
      <c r="N19" s="8"/>
      <c r="O19" s="8"/>
      <c r="P19" s="8"/>
      <c r="Q19" s="2"/>
    </row>
    <row r="20" spans="2:17" ht="16.5">
      <c r="B20" s="9" t="s">
        <v>10</v>
      </c>
      <c r="C20" s="13"/>
      <c r="D20" s="8"/>
      <c r="E20" s="8"/>
      <c r="F20" s="8"/>
      <c r="G20" s="8"/>
      <c r="H20" s="8"/>
      <c r="I20" s="8"/>
      <c r="J20" s="8"/>
      <c r="K20" s="8"/>
      <c r="L20" s="8"/>
      <c r="M20" s="8"/>
      <c r="N20" s="8"/>
      <c r="O20" s="8"/>
      <c r="P20" s="8"/>
      <c r="Q20" s="2"/>
    </row>
    <row r="21" spans="2:19" ht="13.5" thickBot="1">
      <c r="B21" s="12"/>
      <c r="C21" s="12"/>
      <c r="D21" s="12"/>
      <c r="E21" s="12"/>
      <c r="F21" s="12"/>
      <c r="G21" s="12"/>
      <c r="H21" s="12"/>
      <c r="I21" s="12"/>
      <c r="J21" s="12"/>
      <c r="K21" s="12"/>
      <c r="L21" s="12"/>
      <c r="M21" s="12"/>
      <c r="N21" s="12"/>
      <c r="O21" s="12"/>
      <c r="P21" s="14" t="s">
        <v>11</v>
      </c>
      <c r="Q21" s="15"/>
      <c r="S21" s="16"/>
    </row>
    <row r="22" spans="2:16" ht="15.75">
      <c r="B22" s="17"/>
      <c r="C22" s="18"/>
      <c r="D22" s="19" t="s">
        <v>12</v>
      </c>
      <c r="E22" s="20" t="s">
        <v>12</v>
      </c>
      <c r="F22" s="20" t="s">
        <v>13</v>
      </c>
      <c r="G22" s="20" t="s">
        <v>13</v>
      </c>
      <c r="H22" s="20" t="s">
        <v>14</v>
      </c>
      <c r="I22" s="20" t="s">
        <v>14</v>
      </c>
      <c r="J22" s="20" t="s">
        <v>15</v>
      </c>
      <c r="K22" s="20" t="s">
        <v>15</v>
      </c>
      <c r="L22" s="20" t="s">
        <v>16</v>
      </c>
      <c r="M22" s="20" t="s">
        <v>16</v>
      </c>
      <c r="N22" s="20" t="s">
        <v>12</v>
      </c>
      <c r="O22" s="20" t="s">
        <v>12</v>
      </c>
      <c r="P22" s="21" t="s">
        <v>17</v>
      </c>
    </row>
    <row r="23" spans="2:16" ht="15.75">
      <c r="B23" s="22" t="s">
        <v>18</v>
      </c>
      <c r="C23" s="23" t="s">
        <v>19</v>
      </c>
      <c r="D23" s="24"/>
      <c r="E23" s="25"/>
      <c r="F23" s="25"/>
      <c r="G23" s="25"/>
      <c r="H23" s="25" t="s">
        <v>20</v>
      </c>
      <c r="I23" s="25" t="s">
        <v>20</v>
      </c>
      <c r="J23" s="25" t="s">
        <v>20</v>
      </c>
      <c r="K23" s="25" t="s">
        <v>20</v>
      </c>
      <c r="L23" s="25" t="s">
        <v>20</v>
      </c>
      <c r="M23" s="25" t="s">
        <v>20</v>
      </c>
      <c r="N23" s="25" t="s">
        <v>20</v>
      </c>
      <c r="O23" s="25" t="s">
        <v>20</v>
      </c>
      <c r="P23" s="26" t="s">
        <v>20</v>
      </c>
    </row>
    <row r="24" spans="2:16" ht="16.5" thickBot="1">
      <c r="B24" s="27"/>
      <c r="C24" s="28"/>
      <c r="D24" s="29" t="s">
        <v>21</v>
      </c>
      <c r="E24" s="30" t="s">
        <v>22</v>
      </c>
      <c r="F24" s="25" t="s">
        <v>23</v>
      </c>
      <c r="G24" s="25" t="s">
        <v>24</v>
      </c>
      <c r="H24" s="30" t="s">
        <v>25</v>
      </c>
      <c r="I24" s="30" t="s">
        <v>26</v>
      </c>
      <c r="J24" s="30" t="s">
        <v>27</v>
      </c>
      <c r="K24" s="30" t="s">
        <v>28</v>
      </c>
      <c r="L24" s="30" t="s">
        <v>27</v>
      </c>
      <c r="M24" s="30" t="s">
        <v>28</v>
      </c>
      <c r="N24" s="30" t="s">
        <v>25</v>
      </c>
      <c r="O24" s="30" t="s">
        <v>26</v>
      </c>
      <c r="P24" s="31" t="s">
        <v>29</v>
      </c>
    </row>
    <row r="25" spans="2:16" ht="16.5" thickBot="1">
      <c r="B25" s="32"/>
      <c r="C25" s="33"/>
      <c r="D25" s="34" t="s">
        <v>30</v>
      </c>
      <c r="E25" s="34" t="s">
        <v>30</v>
      </c>
      <c r="F25" s="35" t="s">
        <v>30</v>
      </c>
      <c r="G25" s="34" t="s">
        <v>30</v>
      </c>
      <c r="H25" s="35" t="s">
        <v>30</v>
      </c>
      <c r="I25" s="34" t="s">
        <v>30</v>
      </c>
      <c r="J25" s="35" t="s">
        <v>30</v>
      </c>
      <c r="K25" s="36" t="s">
        <v>31</v>
      </c>
      <c r="L25" s="35" t="s">
        <v>30</v>
      </c>
      <c r="M25" s="36" t="s">
        <v>31</v>
      </c>
      <c r="N25" s="36" t="s">
        <v>32</v>
      </c>
      <c r="O25" s="36" t="s">
        <v>32</v>
      </c>
      <c r="P25" s="37" t="s">
        <v>33</v>
      </c>
    </row>
    <row r="26" spans="2:16" ht="15.75">
      <c r="B26" s="38"/>
      <c r="C26" s="39"/>
      <c r="D26" s="39"/>
      <c r="E26" s="40"/>
      <c r="F26" s="41"/>
      <c r="G26" s="41"/>
      <c r="H26" s="41"/>
      <c r="I26" s="41"/>
      <c r="J26" s="41"/>
      <c r="K26" s="41"/>
      <c r="L26" s="41"/>
      <c r="M26" s="41"/>
      <c r="N26" s="41"/>
      <c r="O26" s="41"/>
      <c r="P26" s="41"/>
    </row>
    <row r="27" spans="2:19" ht="15.75">
      <c r="B27" s="38">
        <v>1</v>
      </c>
      <c r="C27" s="42" t="s">
        <v>34</v>
      </c>
      <c r="D27" s="43">
        <v>7358.07</v>
      </c>
      <c r="E27" s="44">
        <v>6569.42</v>
      </c>
      <c r="F27" s="45">
        <f>+H27-D27</f>
        <v>7031.66</v>
      </c>
      <c r="G27" s="45">
        <f>+I27-E27</f>
        <v>6874.959999999999</v>
      </c>
      <c r="H27" s="45">
        <f>+'[1]GTL P &amp; L_ COMPARISON_SEPT09'!C10+'[1]GTL P &amp; L_ COMPARISON_SEPT09'!C12+'[1]GTL P &amp; L_ COMPARISON_SEPT09'!C14-'[1]INTER_DIV_TRANSCN'!F41-'[1]INTER_DIV_TRANSCN'!F43-'[1]INTER_DIV_TRANSCN'!F45</f>
        <v>14389.73</v>
      </c>
      <c r="I27" s="45">
        <f>+'[1]GTL P &amp; L_ COMPARISON_SEPT09'!E10+'[1]GTL P &amp; L_ COMPARISON_SEPT09'!E12+'[1]GTL P &amp; L_ COMPARISON_SEPT09'!E14-'[1]INTER_DIV_TRANSCN'!E41-'[1]INTER_DIV_TRANSCN'!E43-'[1]INTER_DIV_TRANSCN'!E45</f>
        <v>13444.38</v>
      </c>
      <c r="J27" s="45">
        <f>+L27-H27</f>
        <v>5651.77</v>
      </c>
      <c r="K27" s="45">
        <f>+M27-I27</f>
        <v>11004.057069999997</v>
      </c>
      <c r="L27" s="45">
        <v>20041.5</v>
      </c>
      <c r="M27" s="45">
        <v>24448.437069999996</v>
      </c>
      <c r="N27" s="45">
        <f>'[1]GTL P &amp; L_ COMPARISON_SEPT09'!C10+'[1]GTL P &amp; L_ COMPARISON_SEPT09'!C12+'[1]GTL P &amp; L_ COMPARISON_SEPT09'!C14</f>
        <v>15007.79</v>
      </c>
      <c r="O27" s="45">
        <v>6569.42</v>
      </c>
      <c r="P27" s="45">
        <v>26206.49</v>
      </c>
      <c r="R27" s="46"/>
      <c r="S27" s="47"/>
    </row>
    <row r="28" spans="2:25" ht="15.75">
      <c r="B28" s="38">
        <v>2</v>
      </c>
      <c r="C28" s="39" t="s">
        <v>35</v>
      </c>
      <c r="D28" s="43">
        <v>192.41</v>
      </c>
      <c r="E28" s="44">
        <f>289.15-51.9</f>
        <v>237.24999999999997</v>
      </c>
      <c r="F28" s="45">
        <f>+H28-D28</f>
        <v>242.16999999999993</v>
      </c>
      <c r="G28" s="45">
        <f>+I28-E28</f>
        <v>258.9000000000001</v>
      </c>
      <c r="H28" s="45">
        <f>+'[1]GTL P &amp; L_ COMPARISON_SEPT09'!C16+'[1]GTL P &amp; L_ COMPARISON_SEPT09'!C18+'[1]GTL P &amp; L_ COMPARISON_SEPT09'!C20+'[1]GTL P &amp; L_ COMPARISON_SEPT09'!C22</f>
        <v>434.5799999999999</v>
      </c>
      <c r="I28" s="45">
        <f>+'[1]GTL P &amp; L_ COMPARISON_SEPT09'!E16+'[1]GTL P &amp; L_ COMPARISON_SEPT09'!E18+'[1]GTL P &amp; L_ COMPARISON_SEPT09'!E20+'[1]GTL P &amp; L_ COMPARISON_SEPT09'!E22</f>
        <v>496.15000000000003</v>
      </c>
      <c r="J28" s="45">
        <f>+L28-H28</f>
        <v>353.44000000000005</v>
      </c>
      <c r="K28" s="45">
        <f>+M28-I28</f>
        <v>550.7979700000001</v>
      </c>
      <c r="L28" s="45">
        <v>788.02</v>
      </c>
      <c r="M28" s="45">
        <v>1046.9479700000002</v>
      </c>
      <c r="N28" s="45">
        <f>'[1]GTL P &amp; L_ COMPARISON_SEPT09'!C16+'[1]GTL P &amp; L_ COMPARISON_SEPT09'!C18+'[1]GTL P &amp; L_ COMPARISON_SEPT09'!C20+'[1]GTL P &amp; L_ COMPARISON_SEPT09'!C22</f>
        <v>434.5799999999999</v>
      </c>
      <c r="O28" s="45">
        <v>289.15</v>
      </c>
      <c r="P28" s="45">
        <v>966.4</v>
      </c>
      <c r="R28" s="47"/>
      <c r="S28" s="46"/>
      <c r="T28" s="16"/>
      <c r="Y28" s="16"/>
    </row>
    <row r="29" spans="2:19" ht="15.75">
      <c r="B29" s="38">
        <v>3</v>
      </c>
      <c r="C29" s="42" t="s">
        <v>36</v>
      </c>
      <c r="D29" s="48">
        <f aca="true" t="shared" si="0" ref="D29:K29">+D27+D28</f>
        <v>7550.48</v>
      </c>
      <c r="E29" s="49">
        <f t="shared" si="0"/>
        <v>6806.67</v>
      </c>
      <c r="F29" s="49">
        <f t="shared" si="0"/>
        <v>7273.83</v>
      </c>
      <c r="G29" s="49">
        <f t="shared" si="0"/>
        <v>7133.859999999999</v>
      </c>
      <c r="H29" s="49">
        <f t="shared" si="0"/>
        <v>14824.31</v>
      </c>
      <c r="I29" s="49">
        <f t="shared" si="0"/>
        <v>13940.529999999999</v>
      </c>
      <c r="J29" s="49">
        <f t="shared" si="0"/>
        <v>6005.210000000001</v>
      </c>
      <c r="K29" s="49">
        <f t="shared" si="0"/>
        <v>11554.855039999997</v>
      </c>
      <c r="L29" s="49">
        <v>20829.52</v>
      </c>
      <c r="M29" s="49">
        <f>SUM(M27:M28)</f>
        <v>25495.385039999997</v>
      </c>
      <c r="N29" s="49">
        <f>SUM(N27:N28)</f>
        <v>15442.37</v>
      </c>
      <c r="O29" s="49">
        <f>SUM(O27:O28)</f>
        <v>6858.57</v>
      </c>
      <c r="P29" s="49">
        <f>SUM(P27:P28)</f>
        <v>27172.890000000003</v>
      </c>
      <c r="R29" s="46"/>
      <c r="S29" s="47"/>
    </row>
    <row r="30" spans="2:24" ht="15.75">
      <c r="B30" s="38">
        <v>4</v>
      </c>
      <c r="C30" s="42" t="s">
        <v>37</v>
      </c>
      <c r="D30" s="43"/>
      <c r="E30" s="44"/>
      <c r="F30" s="45"/>
      <c r="G30" s="45"/>
      <c r="H30" s="45"/>
      <c r="I30" s="45"/>
      <c r="J30" s="45"/>
      <c r="K30" s="45"/>
      <c r="L30" s="45"/>
      <c r="M30" s="45"/>
      <c r="N30" s="45"/>
      <c r="O30" s="45" t="s">
        <v>38</v>
      </c>
      <c r="P30" s="45"/>
      <c r="R30" s="46"/>
      <c r="S30" s="47"/>
      <c r="X30" s="16"/>
    </row>
    <row r="31" spans="2:19" ht="15.75">
      <c r="B31" s="38"/>
      <c r="C31" s="39" t="s">
        <v>39</v>
      </c>
      <c r="D31" s="43">
        <v>730.7</v>
      </c>
      <c r="E31" s="44">
        <v>-266.73</v>
      </c>
      <c r="F31" s="45">
        <f aca="true" t="shared" si="1" ref="F31:G37">+H31-D31</f>
        <v>-517.3800000000001</v>
      </c>
      <c r="G31" s="45">
        <f t="shared" si="1"/>
        <v>217.58</v>
      </c>
      <c r="H31" s="45">
        <f>+'[1]GTL P &amp; L_ COMPARISON_SEPT09'!C36</f>
        <v>213.32</v>
      </c>
      <c r="I31" s="45">
        <f>+'[1]GTL P &amp; L_ COMPARISON_SEPT09'!E36</f>
        <v>-49.150000000000006</v>
      </c>
      <c r="J31" s="45">
        <f aca="true" t="shared" si="2" ref="J31:K37">+L31-H31</f>
        <v>-1024.74</v>
      </c>
      <c r="K31" s="45">
        <f t="shared" si="2"/>
        <v>-2001.56574</v>
      </c>
      <c r="L31" s="45">
        <v>-811.42</v>
      </c>
      <c r="M31" s="45">
        <v>-2050.71574</v>
      </c>
      <c r="N31" s="45">
        <f>'[1]GTL P &amp; L_ COMPARISON_SEPT09'!C36</f>
        <v>213.32</v>
      </c>
      <c r="O31" s="45">
        <v>-266.73</v>
      </c>
      <c r="P31" s="45">
        <v>-747.44</v>
      </c>
      <c r="R31" s="46"/>
      <c r="S31" s="47"/>
    </row>
    <row r="32" spans="2:22" ht="15.75">
      <c r="B32" s="38"/>
      <c r="C32" s="39" t="s">
        <v>40</v>
      </c>
      <c r="D32" s="43">
        <v>3782.46</v>
      </c>
      <c r="E32" s="44">
        <v>3862.72</v>
      </c>
      <c r="F32" s="45">
        <f t="shared" si="1"/>
        <v>4337.530000000001</v>
      </c>
      <c r="G32" s="45">
        <f t="shared" si="1"/>
        <v>3841.03</v>
      </c>
      <c r="H32" s="45">
        <f>+'[1]GTL P &amp; L_ COMPARISON_SEPT09'!C28+'[1]GTL P &amp; L_ COMPARISON_SEPT09'!C30+'[1]GTL P &amp; L_ COMPARISON_SEPT09'!C32-'[1]INTER_DIV_TRANSCN'!F41</f>
        <v>8119.990000000001</v>
      </c>
      <c r="I32" s="45">
        <f>+'[1]GTL P &amp; L_ COMPARISON_SEPT09'!E28+'[1]GTL P &amp; L_ COMPARISON_SEPT09'!E30+'[1]GTL P &amp; L_ COMPARISON_SEPT09'!E32-'[1]INTER_DIV_TRANSCN'!E41</f>
        <v>7703.75</v>
      </c>
      <c r="J32" s="45">
        <f t="shared" si="2"/>
        <v>2844.8099999999986</v>
      </c>
      <c r="K32" s="45">
        <f t="shared" si="2"/>
        <v>6511.317510000001</v>
      </c>
      <c r="L32" s="45">
        <v>10964.8</v>
      </c>
      <c r="M32" s="45">
        <v>14215.06751</v>
      </c>
      <c r="N32" s="45">
        <f>'[1]GTL P &amp; L_ COMPARISON_SEPT09'!C28+'[1]GTL P &amp; L_ COMPARISON_SEPT09'!C32</f>
        <v>8698.460000000001</v>
      </c>
      <c r="O32" s="45">
        <v>3862.72</v>
      </c>
      <c r="P32" s="45">
        <f>15797.73+36.1</f>
        <v>15833.83</v>
      </c>
      <c r="R32" s="16"/>
      <c r="T32" s="50"/>
      <c r="U32" s="50"/>
      <c r="V32" s="50"/>
    </row>
    <row r="33" spans="2:16" ht="15.75">
      <c r="B33" s="38"/>
      <c r="C33" s="39" t="s">
        <v>41</v>
      </c>
      <c r="D33" s="43">
        <v>135.25</v>
      </c>
      <c r="E33" s="44">
        <v>10.16</v>
      </c>
      <c r="F33" s="45">
        <f t="shared" si="1"/>
        <v>3.0900000000000034</v>
      </c>
      <c r="G33" s="45">
        <f t="shared" si="1"/>
        <v>177.82</v>
      </c>
      <c r="H33" s="45">
        <f>+'[1]GTL P &amp; L_ COMPARISON_SEPT09'!C34-'[1]INTER_DIV_TRANSCN'!F43</f>
        <v>138.34</v>
      </c>
      <c r="I33" s="45">
        <f>+'[1]GTL P &amp; L_ COMPARISON_SEPT09'!E34-'[1]INTER_DIV_TRANSCN'!E43</f>
        <v>187.98</v>
      </c>
      <c r="J33" s="45">
        <f t="shared" si="2"/>
        <v>119.42999999999998</v>
      </c>
      <c r="K33" s="45">
        <f t="shared" si="2"/>
        <v>-51.75</v>
      </c>
      <c r="L33" s="45">
        <v>257.77</v>
      </c>
      <c r="M33" s="45">
        <v>136.23</v>
      </c>
      <c r="N33" s="45">
        <f>'[1]GTL P &amp; L_ COMPARISON_SEPT09'!C34</f>
        <v>169.61</v>
      </c>
      <c r="O33" s="45">
        <v>10.16</v>
      </c>
      <c r="P33" s="45">
        <f>380.73-36.1</f>
        <v>344.63</v>
      </c>
    </row>
    <row r="34" spans="2:16" ht="15.75">
      <c r="B34" s="38"/>
      <c r="C34" s="39" t="s">
        <v>42</v>
      </c>
      <c r="D34" s="43">
        <v>1016.62</v>
      </c>
      <c r="E34" s="44">
        <v>838.84</v>
      </c>
      <c r="F34" s="45">
        <f t="shared" si="1"/>
        <v>696.5599999999998</v>
      </c>
      <c r="G34" s="45">
        <f t="shared" si="1"/>
        <v>581.0600000000001</v>
      </c>
      <c r="H34" s="45">
        <f>+'[1]GTL P &amp; L_ COMPARISON_SEPT09'!C44</f>
        <v>1713.1799999999998</v>
      </c>
      <c r="I34" s="45">
        <f>+'[1]GTL P &amp; L_ COMPARISON_SEPT09'!E44</f>
        <v>1419.9</v>
      </c>
      <c r="J34" s="45">
        <f t="shared" si="2"/>
        <v>338.75</v>
      </c>
      <c r="K34" s="45">
        <f t="shared" si="2"/>
        <v>1687.79</v>
      </c>
      <c r="L34" s="45">
        <v>2051.93</v>
      </c>
      <c r="M34" s="45">
        <v>3107.69</v>
      </c>
      <c r="N34" s="45">
        <f>'[1]GTL P &amp; L_ COMPARISON_SEPT09'!C44</f>
        <v>1713.1799999999998</v>
      </c>
      <c r="O34" s="45">
        <v>838.84</v>
      </c>
      <c r="P34" s="45">
        <f>2961.17</f>
        <v>2961.17</v>
      </c>
    </row>
    <row r="35" spans="2:16" ht="15.75">
      <c r="B35" s="38"/>
      <c r="C35" s="39" t="s">
        <v>43</v>
      </c>
      <c r="D35" s="43">
        <v>934.21</v>
      </c>
      <c r="E35" s="44">
        <v>937.85</v>
      </c>
      <c r="F35" s="45">
        <f t="shared" si="1"/>
        <v>1069.83</v>
      </c>
      <c r="G35" s="45">
        <f t="shared" si="1"/>
        <v>877.9100000000002</v>
      </c>
      <c r="H35" s="45">
        <f>+'[1]GTL P &amp; L_ COMPARISON_SEPT09'!C56</f>
        <v>2004.04</v>
      </c>
      <c r="I35" s="45">
        <f>+'[1]GTL P &amp; L_ COMPARISON_SEPT09'!E56</f>
        <v>1815.7600000000002</v>
      </c>
      <c r="J35" s="45">
        <f t="shared" si="2"/>
        <v>905.4200000000001</v>
      </c>
      <c r="K35" s="45">
        <f t="shared" si="2"/>
        <v>1103.0299999999997</v>
      </c>
      <c r="L35" s="45">
        <v>2909.46</v>
      </c>
      <c r="M35" s="45">
        <v>2918.79</v>
      </c>
      <c r="N35" s="45">
        <f>'[1]GTL P &amp; L_ COMPARISON_SEPT09'!C56</f>
        <v>2004.04</v>
      </c>
      <c r="O35" s="45">
        <v>937.85</v>
      </c>
      <c r="P35" s="45">
        <v>3775.67</v>
      </c>
    </row>
    <row r="36" spans="2:16" ht="15.75">
      <c r="B36" s="38"/>
      <c r="C36" s="39" t="s">
        <v>44</v>
      </c>
      <c r="D36" s="43">
        <v>321.02</v>
      </c>
      <c r="E36" s="44">
        <v>307.22</v>
      </c>
      <c r="F36" s="45">
        <f t="shared" si="1"/>
        <v>330.0400000000001</v>
      </c>
      <c r="G36" s="45">
        <f t="shared" si="1"/>
        <v>310.29999999999995</v>
      </c>
      <c r="H36" s="45">
        <f>+'[1]GTL P &amp; L_ COMPARISON_SEPT09'!C71</f>
        <v>651.0600000000001</v>
      </c>
      <c r="I36" s="45">
        <f>+'[1]GTL P &amp; L_ COMPARISON_SEPT09'!E71</f>
        <v>617.52</v>
      </c>
      <c r="J36" s="45">
        <f t="shared" si="2"/>
        <v>274.8599999999999</v>
      </c>
      <c r="K36" s="45">
        <f t="shared" si="2"/>
        <v>299.74221750000004</v>
      </c>
      <c r="L36" s="45">
        <v>925.92</v>
      </c>
      <c r="M36" s="45">
        <v>917.2622175</v>
      </c>
      <c r="N36" s="45">
        <f>'[1]GTL P &amp; L_ COMPARISON_SEPT09'!C71</f>
        <v>651.0600000000001</v>
      </c>
      <c r="O36" s="45">
        <v>307.22</v>
      </c>
      <c r="P36" s="45">
        <v>1243.69</v>
      </c>
    </row>
    <row r="37" spans="2:17" ht="15.75">
      <c r="B37" s="38"/>
      <c r="C37" s="39" t="s">
        <v>45</v>
      </c>
      <c r="D37" s="43">
        <v>864.29</v>
      </c>
      <c r="E37" s="44">
        <f>1187.98-51.9</f>
        <v>1136.08</v>
      </c>
      <c r="F37" s="45">
        <f t="shared" si="1"/>
        <v>955.7</v>
      </c>
      <c r="G37" s="45">
        <f t="shared" si="1"/>
        <v>1127.4499999999998</v>
      </c>
      <c r="H37" s="45">
        <f>+'[1]GTL P &amp; L_ COMPARISON_SEPT09'!C38+'[1]GTL P &amp; L_ COMPARISON_SEPT09'!C40+'[1]GTL P &amp; L_ COMPARISON_SEPT09'!C42+'[1]GTL P &amp; L_ COMPARISON_SEPT09'!C46+'[1]GTL P &amp; L_ COMPARISON_SEPT09'!C48+'[1]GTL P &amp; L_ COMPARISON_SEPT09'!C60-'[1]INTER_DIV_TRANSCN'!F45</f>
        <v>1819.99</v>
      </c>
      <c r="I37" s="45">
        <f>'[1]GTL P &amp; L_ COMPARISON_SEPT09'!E38+'[1]GTL P &amp; L_ COMPARISON_SEPT09'!E40+'[1]GTL P &amp; L_ COMPARISON_SEPT09'!E42+'[1]GTL P &amp; L_ COMPARISON_SEPT09'!E46+'[1]GTL P &amp; L_ COMPARISON_SEPT09'!E48+'[1]GTL P &amp; L_ COMPARISON_SEPT09'!E58+'[1]GTL P &amp; L_ COMPARISON_SEPT09'!E60-'[1]INTER_DIV_TRANSCN'!E45</f>
        <v>2263.5299999999997</v>
      </c>
      <c r="J37" s="45">
        <f t="shared" si="2"/>
        <v>2888.678</v>
      </c>
      <c r="K37" s="45">
        <f t="shared" si="2"/>
        <v>2430.02434</v>
      </c>
      <c r="L37" s="45">
        <v>4708.668</v>
      </c>
      <c r="M37" s="45">
        <v>4693.55434</v>
      </c>
      <c r="N37" s="45">
        <f>'[1]GTL P &amp; L_ COMPARISON_SEPT09'!C38+'[1]GTL P &amp; L_ COMPARISON_SEPT09'!C40+'[1]GTL P &amp; L_ COMPARISON_SEPT09'!C42+'[1]GTL P &amp; L_ COMPARISON_SEPT09'!C46+'[1]GTL P &amp; L_ COMPARISON_SEPT09'!C48+'[1]GTL P &amp; L_ COMPARISON_SEPT09'!C60</f>
        <v>1822.25</v>
      </c>
      <c r="O37" s="45">
        <f>1187.97+0.01</f>
        <v>1187.98</v>
      </c>
      <c r="P37" s="45">
        <f>4393.61+130.54</f>
        <v>4524.15</v>
      </c>
      <c r="Q37" s="51"/>
    </row>
    <row r="38" spans="2:16" ht="16.5" thickBot="1">
      <c r="B38" s="38"/>
      <c r="C38" s="42" t="s">
        <v>46</v>
      </c>
      <c r="D38" s="48">
        <f aca="true" t="shared" si="3" ref="D38:K38">SUM(D31:D37)</f>
        <v>7784.55</v>
      </c>
      <c r="E38" s="49">
        <f t="shared" si="3"/>
        <v>6826.14</v>
      </c>
      <c r="F38" s="52">
        <f t="shared" si="3"/>
        <v>6875.37</v>
      </c>
      <c r="G38" s="52">
        <f t="shared" si="3"/>
        <v>7133.150000000001</v>
      </c>
      <c r="H38" s="52">
        <f t="shared" si="3"/>
        <v>14659.920000000002</v>
      </c>
      <c r="I38" s="52">
        <f t="shared" si="3"/>
        <v>13959.29</v>
      </c>
      <c r="J38" s="49">
        <f t="shared" si="3"/>
        <v>6347.207999999999</v>
      </c>
      <c r="K38" s="49">
        <f t="shared" si="3"/>
        <v>9978.588327500001</v>
      </c>
      <c r="L38" s="49">
        <v>21007.128</v>
      </c>
      <c r="M38" s="49">
        <f>SUM(M31:M37)</f>
        <v>23937.8783275</v>
      </c>
      <c r="N38" s="49">
        <f>SUM(N31:N37)</f>
        <v>15271.92</v>
      </c>
      <c r="O38" s="49">
        <f>SUM(O31:O37)</f>
        <v>6878.040000000001</v>
      </c>
      <c r="P38" s="52">
        <f>SUM(P31:P37)</f>
        <v>27935.699999999997</v>
      </c>
    </row>
    <row r="39" spans="2:16" ht="15.75">
      <c r="B39" s="38"/>
      <c r="C39" s="39"/>
      <c r="D39" s="43"/>
      <c r="E39" s="53"/>
      <c r="F39" s="54"/>
      <c r="G39" s="54"/>
      <c r="H39" s="54"/>
      <c r="I39" s="54"/>
      <c r="J39" s="43"/>
      <c r="K39" s="45"/>
      <c r="L39" s="45"/>
      <c r="M39" s="45"/>
      <c r="N39" s="45"/>
      <c r="O39" s="55"/>
      <c r="P39" s="54"/>
    </row>
    <row r="40" spans="2:16" ht="15.75">
      <c r="B40" s="38">
        <v>5</v>
      </c>
      <c r="C40" s="39" t="s">
        <v>47</v>
      </c>
      <c r="D40" s="43">
        <f>+D29-D38</f>
        <v>-234.07000000000062</v>
      </c>
      <c r="E40" s="56">
        <v>-19.47</v>
      </c>
      <c r="F40" s="45">
        <f aca="true" t="shared" si="4" ref="F40:P40">+F29-F38</f>
        <v>398.46000000000004</v>
      </c>
      <c r="G40" s="45">
        <f t="shared" si="4"/>
        <v>0.7099999999982174</v>
      </c>
      <c r="H40" s="45">
        <f t="shared" si="4"/>
        <v>164.3899999999976</v>
      </c>
      <c r="I40" s="45">
        <f t="shared" si="4"/>
        <v>-18.760000000002037</v>
      </c>
      <c r="J40" s="43">
        <f t="shared" si="4"/>
        <v>-341.9979999999978</v>
      </c>
      <c r="K40" s="43">
        <f t="shared" si="4"/>
        <v>1576.2667124999953</v>
      </c>
      <c r="L40" s="43">
        <f t="shared" si="4"/>
        <v>-177.60800000000017</v>
      </c>
      <c r="M40" s="43">
        <f t="shared" si="4"/>
        <v>1557.5067124999987</v>
      </c>
      <c r="N40" s="43">
        <f t="shared" si="4"/>
        <v>170.45000000000073</v>
      </c>
      <c r="O40" s="56">
        <f t="shared" si="4"/>
        <v>-19.470000000001164</v>
      </c>
      <c r="P40" s="45">
        <f t="shared" si="4"/>
        <v>-762.809999999994</v>
      </c>
    </row>
    <row r="41" spans="2:16" ht="15.75">
      <c r="B41" s="38">
        <v>6</v>
      </c>
      <c r="C41" s="39" t="s">
        <v>48</v>
      </c>
      <c r="D41" s="43">
        <v>480.39</v>
      </c>
      <c r="E41" s="53">
        <v>374.63</v>
      </c>
      <c r="F41" s="45">
        <f>+H41-D41</f>
        <v>541.39</v>
      </c>
      <c r="G41" s="45">
        <f>+I41-E41</f>
        <v>369.80999999999995</v>
      </c>
      <c r="H41" s="45">
        <f>+'[1]GTL P &amp; L_ COMPARISON_SEPT09'!C67</f>
        <v>1021.78</v>
      </c>
      <c r="I41" s="45">
        <f>+'[1]GTL P &amp; L_ COMPARISON_SEPT09'!E67</f>
        <v>744.4399999999999</v>
      </c>
      <c r="J41" s="43">
        <f>+L41-H41</f>
        <v>98.6400000000001</v>
      </c>
      <c r="K41" s="45">
        <f>+M41-I41</f>
        <v>203.49</v>
      </c>
      <c r="L41" s="45">
        <v>1120.42</v>
      </c>
      <c r="M41" s="45">
        <v>947.93</v>
      </c>
      <c r="N41" s="45">
        <f>'[1]GTL P &amp; L_ COMPARISON_SEPT09'!C67</f>
        <v>1021.78</v>
      </c>
      <c r="O41" s="55">
        <v>374.63</v>
      </c>
      <c r="P41" s="57">
        <f>1756.54-130.54</f>
        <v>1626</v>
      </c>
    </row>
    <row r="42" spans="2:16" ht="15.75">
      <c r="B42" s="38">
        <v>7</v>
      </c>
      <c r="C42" s="42" t="s">
        <v>49</v>
      </c>
      <c r="D42" s="58">
        <f>+D40-D41</f>
        <v>-714.4600000000006</v>
      </c>
      <c r="E42" s="59">
        <f aca="true" t="shared" si="5" ref="E42:P42">+E40-E41</f>
        <v>-394.1</v>
      </c>
      <c r="F42" s="60">
        <f t="shared" si="5"/>
        <v>-142.92999999999995</v>
      </c>
      <c r="G42" s="60">
        <f t="shared" si="5"/>
        <v>-369.1000000000017</v>
      </c>
      <c r="H42" s="60">
        <f t="shared" si="5"/>
        <v>-857.3900000000024</v>
      </c>
      <c r="I42" s="60">
        <f t="shared" si="5"/>
        <v>-763.200000000002</v>
      </c>
      <c r="J42" s="58">
        <f t="shared" si="5"/>
        <v>-440.6379999999979</v>
      </c>
      <c r="K42" s="58">
        <f t="shared" si="5"/>
        <v>1372.7767124999953</v>
      </c>
      <c r="L42" s="58">
        <f t="shared" si="5"/>
        <v>-1298.0280000000002</v>
      </c>
      <c r="M42" s="58">
        <f t="shared" si="5"/>
        <v>609.5767124999987</v>
      </c>
      <c r="N42" s="58">
        <f t="shared" si="5"/>
        <v>-851.3299999999992</v>
      </c>
      <c r="O42" s="59">
        <f t="shared" si="5"/>
        <v>-394.10000000000116</v>
      </c>
      <c r="P42" s="60">
        <f t="shared" si="5"/>
        <v>-2388.809999999994</v>
      </c>
    </row>
    <row r="43" spans="2:18" ht="15.75">
      <c r="B43" s="38">
        <v>8</v>
      </c>
      <c r="C43" s="39" t="s">
        <v>50</v>
      </c>
      <c r="D43" s="43"/>
      <c r="E43" s="53"/>
      <c r="F43" s="45"/>
      <c r="G43" s="45"/>
      <c r="H43" s="45"/>
      <c r="I43" s="45"/>
      <c r="J43" s="43"/>
      <c r="K43" s="45"/>
      <c r="L43" s="45"/>
      <c r="M43" s="45"/>
      <c r="N43" s="45"/>
      <c r="O43" s="55"/>
      <c r="P43" s="45"/>
      <c r="R43" s="61"/>
    </row>
    <row r="44" spans="2:16" ht="15.75">
      <c r="B44" s="38"/>
      <c r="C44" s="39" t="s">
        <v>51</v>
      </c>
      <c r="D44" s="43">
        <v>0</v>
      </c>
      <c r="E44" s="53">
        <v>0</v>
      </c>
      <c r="F44" s="45">
        <v>0</v>
      </c>
      <c r="G44" s="45">
        <v>0</v>
      </c>
      <c r="H44" s="45">
        <v>0</v>
      </c>
      <c r="I44" s="45">
        <v>0</v>
      </c>
      <c r="J44" s="43"/>
      <c r="K44" s="45"/>
      <c r="L44" s="45"/>
      <c r="M44" s="45"/>
      <c r="N44" s="45"/>
      <c r="O44" s="55"/>
      <c r="P44" s="45"/>
    </row>
    <row r="45" spans="2:16" ht="15.75">
      <c r="B45" s="38"/>
      <c r="C45" s="39" t="s">
        <v>52</v>
      </c>
      <c r="D45" s="43">
        <v>15.56</v>
      </c>
      <c r="E45" s="53">
        <v>20.42</v>
      </c>
      <c r="F45" s="45">
        <f>+H45-D45</f>
        <v>13.950000000000001</v>
      </c>
      <c r="G45" s="45">
        <f>+I45-E45</f>
        <v>105.33</v>
      </c>
      <c r="H45" s="45">
        <v>29.51</v>
      </c>
      <c r="I45" s="45">
        <v>125.75</v>
      </c>
      <c r="J45" s="43">
        <f>+L45-H45</f>
        <v>43.55999999999999</v>
      </c>
      <c r="K45" s="45" t="e">
        <f>+#REF!-M45</f>
        <v>#REF!</v>
      </c>
      <c r="L45" s="45">
        <v>73.07</v>
      </c>
      <c r="M45" s="45">
        <v>170.6925</v>
      </c>
      <c r="N45" s="45">
        <v>15.56</v>
      </c>
      <c r="O45" s="55">
        <v>20.42</v>
      </c>
      <c r="P45" s="45">
        <v>111.49</v>
      </c>
    </row>
    <row r="46" spans="2:16" ht="15.75">
      <c r="B46" s="38"/>
      <c r="C46" s="39" t="s">
        <v>53</v>
      </c>
      <c r="D46" s="43">
        <v>0</v>
      </c>
      <c r="E46" s="53">
        <v>5.58</v>
      </c>
      <c r="F46" s="45">
        <f>+H46-D46</f>
        <v>0</v>
      </c>
      <c r="G46" s="45">
        <f>+I46-E46</f>
        <v>11.08</v>
      </c>
      <c r="H46" s="45">
        <v>0</v>
      </c>
      <c r="I46" s="45">
        <v>16.66</v>
      </c>
      <c r="J46" s="43">
        <f>+L46-H46</f>
        <v>27.26</v>
      </c>
      <c r="K46" s="45">
        <f>+M46-I46</f>
        <v>-4.210000000000001</v>
      </c>
      <c r="L46" s="45">
        <v>27.26</v>
      </c>
      <c r="M46" s="45">
        <v>12.45</v>
      </c>
      <c r="N46" s="45">
        <v>0</v>
      </c>
      <c r="O46" s="55">
        <v>5.58</v>
      </c>
      <c r="P46" s="45">
        <v>35.58</v>
      </c>
    </row>
    <row r="47" spans="2:16" ht="15.75">
      <c r="B47" s="38"/>
      <c r="C47" s="42" t="s">
        <v>54</v>
      </c>
      <c r="D47" s="58">
        <f aca="true" t="shared" si="6" ref="D47:K47">SUM(D44:D46)</f>
        <v>15.56</v>
      </c>
      <c r="E47" s="62">
        <f t="shared" si="6"/>
        <v>26</v>
      </c>
      <c r="F47" s="63">
        <f t="shared" si="6"/>
        <v>13.950000000000001</v>
      </c>
      <c r="G47" s="63">
        <f t="shared" si="6"/>
        <v>116.41</v>
      </c>
      <c r="H47" s="63">
        <f t="shared" si="6"/>
        <v>29.51</v>
      </c>
      <c r="I47" s="63">
        <f t="shared" si="6"/>
        <v>142.41</v>
      </c>
      <c r="J47" s="64">
        <f t="shared" si="6"/>
        <v>70.82</v>
      </c>
      <c r="K47" s="63" t="e">
        <f t="shared" si="6"/>
        <v>#REF!</v>
      </c>
      <c r="L47" s="63">
        <v>100.33</v>
      </c>
      <c r="M47" s="63">
        <f>SUM(M44:M46)</f>
        <v>183.14249999999998</v>
      </c>
      <c r="N47" s="63">
        <f>SUM(N44:N46)</f>
        <v>15.56</v>
      </c>
      <c r="O47" s="62">
        <f>SUM(O44:O46)</f>
        <v>26</v>
      </c>
      <c r="P47" s="63">
        <f>SUM(P44:P46)</f>
        <v>147.07</v>
      </c>
    </row>
    <row r="48" spans="2:16" ht="15.75">
      <c r="B48" s="38">
        <v>9</v>
      </c>
      <c r="C48" s="42" t="s">
        <v>55</v>
      </c>
      <c r="D48" s="58">
        <f aca="true" t="shared" si="7" ref="D48:I48">D42-D47</f>
        <v>-730.0200000000006</v>
      </c>
      <c r="E48" s="62">
        <f t="shared" si="7"/>
        <v>-420.1</v>
      </c>
      <c r="F48" s="63">
        <f t="shared" si="7"/>
        <v>-156.87999999999994</v>
      </c>
      <c r="G48" s="63">
        <f t="shared" si="7"/>
        <v>-485.5100000000017</v>
      </c>
      <c r="H48" s="63">
        <f t="shared" si="7"/>
        <v>-886.9000000000024</v>
      </c>
      <c r="I48" s="63">
        <f t="shared" si="7"/>
        <v>-905.610000000002</v>
      </c>
      <c r="J48" s="64">
        <f>+J42-J47</f>
        <v>-511.45799999999787</v>
      </c>
      <c r="K48" s="63" t="e">
        <f>+K42-K47</f>
        <v>#REF!</v>
      </c>
      <c r="L48" s="63">
        <v>-1398.3580000000002</v>
      </c>
      <c r="M48" s="63">
        <v>426.43421249999875</v>
      </c>
      <c r="N48" s="63">
        <f>+N42-N47</f>
        <v>-866.8899999999992</v>
      </c>
      <c r="O48" s="62">
        <f>+O42-O47</f>
        <v>-420.10000000000116</v>
      </c>
      <c r="P48" s="63">
        <f>+P42-P47</f>
        <v>-2535.879999999994</v>
      </c>
    </row>
    <row r="49" spans="2:16" ht="15.75">
      <c r="B49" s="38">
        <v>10</v>
      </c>
      <c r="C49" s="42" t="s">
        <v>56</v>
      </c>
      <c r="D49" s="58">
        <v>649.93</v>
      </c>
      <c r="E49" s="62">
        <v>649.93</v>
      </c>
      <c r="F49" s="63">
        <v>649.93</v>
      </c>
      <c r="G49" s="63">
        <v>649.93</v>
      </c>
      <c r="H49" s="63">
        <v>649.93</v>
      </c>
      <c r="I49" s="63">
        <v>649.93</v>
      </c>
      <c r="J49" s="64">
        <v>649.93</v>
      </c>
      <c r="K49" s="63">
        <v>649.93</v>
      </c>
      <c r="L49" s="63">
        <v>649.93</v>
      </c>
      <c r="M49" s="63">
        <v>649.93</v>
      </c>
      <c r="N49" s="63">
        <v>649.93</v>
      </c>
      <c r="O49" s="62">
        <v>649.93</v>
      </c>
      <c r="P49" s="63">
        <v>649.93</v>
      </c>
    </row>
    <row r="50" spans="2:16" ht="15.75">
      <c r="B50" s="38"/>
      <c r="C50" s="39" t="s">
        <v>57</v>
      </c>
      <c r="D50" s="43"/>
      <c r="E50" s="53"/>
      <c r="F50" s="45"/>
      <c r="G50" s="45"/>
      <c r="H50" s="45"/>
      <c r="I50" s="45"/>
      <c r="J50" s="43"/>
      <c r="K50" s="45"/>
      <c r="L50" s="45"/>
      <c r="M50" s="45"/>
      <c r="N50" s="45"/>
      <c r="O50" s="55"/>
      <c r="P50" s="45"/>
    </row>
    <row r="51" spans="2:18" ht="15.75">
      <c r="B51" s="38">
        <v>11</v>
      </c>
      <c r="C51" s="42" t="s">
        <v>58</v>
      </c>
      <c r="D51" s="58"/>
      <c r="E51" s="62"/>
      <c r="F51" s="63">
        <v>0</v>
      </c>
      <c r="G51" s="60">
        <v>0</v>
      </c>
      <c r="H51" s="63">
        <v>0</v>
      </c>
      <c r="I51" s="60">
        <v>0</v>
      </c>
      <c r="J51" s="58"/>
      <c r="K51" s="60"/>
      <c r="L51" s="60"/>
      <c r="M51" s="60"/>
      <c r="N51" s="60"/>
      <c r="O51" s="65"/>
      <c r="P51" s="60">
        <v>5320.6</v>
      </c>
      <c r="R51" s="51"/>
    </row>
    <row r="52" spans="2:16" ht="15.75">
      <c r="B52" s="38">
        <v>12</v>
      </c>
      <c r="C52" s="42" t="s">
        <v>59</v>
      </c>
      <c r="D52" s="58">
        <f>+D48/D49*10</f>
        <v>-11.232286553936587</v>
      </c>
      <c r="E52" s="62">
        <f>+E48/E49*10</f>
        <v>-6.463773021710031</v>
      </c>
      <c r="F52" s="63">
        <f>+F48/(F49)*10</f>
        <v>-2.4137984090594364</v>
      </c>
      <c r="G52" s="63">
        <f>+G48/(G49)*10</f>
        <v>-7.4701890972874265</v>
      </c>
      <c r="H52" s="63">
        <f>+H48/(H49)*10</f>
        <v>-13.646084962996053</v>
      </c>
      <c r="I52" s="63">
        <f>+I48/(I49)*10</f>
        <v>-13.93396211899746</v>
      </c>
      <c r="J52" s="64">
        <f>+J48/J49*10</f>
        <v>-7.869432092686872</v>
      </c>
      <c r="K52" s="63" t="e">
        <f>+K48/K49*10</f>
        <v>#REF!</v>
      </c>
      <c r="L52" s="63">
        <v>-21.51551705568292</v>
      </c>
      <c r="M52" s="63">
        <f>+M48/(M49)*10</f>
        <v>6.561232940470494</v>
      </c>
      <c r="N52" s="63">
        <f>+N48/(N49)*10</f>
        <v>-13.338205652916457</v>
      </c>
      <c r="O52" s="62">
        <f>+O48/(O49)*10</f>
        <v>-6.463773021710049</v>
      </c>
      <c r="P52" s="63">
        <f>+P48/(P49)*10</f>
        <v>-39.01774037203998</v>
      </c>
    </row>
    <row r="53" spans="2:16" ht="15.75">
      <c r="B53" s="38"/>
      <c r="C53" s="42"/>
      <c r="D53" s="43"/>
      <c r="E53" s="53"/>
      <c r="F53" s="45"/>
      <c r="G53" s="45"/>
      <c r="H53" s="45"/>
      <c r="I53" s="45"/>
      <c r="J53" s="43"/>
      <c r="K53" s="45"/>
      <c r="L53" s="45"/>
      <c r="M53" s="45"/>
      <c r="N53" s="45"/>
      <c r="O53" s="55"/>
      <c r="P53" s="45"/>
    </row>
    <row r="54" spans="2:16" ht="15.75">
      <c r="B54" s="38">
        <v>13</v>
      </c>
      <c r="C54" s="42" t="s">
        <v>60</v>
      </c>
      <c r="D54" s="43"/>
      <c r="E54" s="53"/>
      <c r="F54" s="45"/>
      <c r="G54" s="45"/>
      <c r="H54" s="45"/>
      <c r="I54" s="45"/>
      <c r="J54" s="43"/>
      <c r="K54" s="45"/>
      <c r="L54" s="45"/>
      <c r="M54" s="45"/>
      <c r="N54" s="45"/>
      <c r="O54" s="55"/>
      <c r="P54" s="45"/>
    </row>
    <row r="55" spans="2:16" ht="15.75">
      <c r="B55" s="38"/>
      <c r="C55" s="39"/>
      <c r="D55" s="43"/>
      <c r="E55" s="53"/>
      <c r="F55" s="45"/>
      <c r="G55" s="45"/>
      <c r="H55" s="45"/>
      <c r="I55" s="45"/>
      <c r="J55" s="43"/>
      <c r="K55" s="45"/>
      <c r="L55" s="45"/>
      <c r="M55" s="45"/>
      <c r="N55" s="45"/>
      <c r="O55" s="55"/>
      <c r="P55" s="45"/>
    </row>
    <row r="56" spans="2:16" ht="15.75">
      <c r="B56" s="38"/>
      <c r="C56" s="66" t="s">
        <v>61</v>
      </c>
      <c r="D56" s="67">
        <v>1718463</v>
      </c>
      <c r="E56" s="68">
        <v>1718463</v>
      </c>
      <c r="F56" s="69">
        <v>1718463</v>
      </c>
      <c r="G56" s="69">
        <v>1718463</v>
      </c>
      <c r="H56" s="69">
        <v>1718463</v>
      </c>
      <c r="I56" s="69">
        <v>1718463</v>
      </c>
      <c r="J56" s="70">
        <v>1718463</v>
      </c>
      <c r="K56" s="69">
        <v>1718463</v>
      </c>
      <c r="L56" s="69">
        <v>1718463</v>
      </c>
      <c r="M56" s="69">
        <v>1718463</v>
      </c>
      <c r="N56" s="69">
        <v>1718463</v>
      </c>
      <c r="O56" s="68">
        <v>1718463</v>
      </c>
      <c r="P56" s="69">
        <v>1718463</v>
      </c>
    </row>
    <row r="57" spans="2:16" ht="15.75">
      <c r="B57" s="38"/>
      <c r="C57" s="66" t="s">
        <v>62</v>
      </c>
      <c r="D57" s="71">
        <v>0.2644</v>
      </c>
      <c r="E57" s="72">
        <v>0.2644</v>
      </c>
      <c r="F57" s="73">
        <v>0.2644</v>
      </c>
      <c r="G57" s="73">
        <v>0.2644</v>
      </c>
      <c r="H57" s="73">
        <v>0.2644</v>
      </c>
      <c r="I57" s="73">
        <v>0.2644</v>
      </c>
      <c r="J57" s="74">
        <v>0.2644</v>
      </c>
      <c r="K57" s="73">
        <v>0.2644</v>
      </c>
      <c r="L57" s="73">
        <v>0.2644</v>
      </c>
      <c r="M57" s="73">
        <v>0.2644</v>
      </c>
      <c r="N57" s="73">
        <f>+N56/6499308</f>
        <v>0.26440707226061605</v>
      </c>
      <c r="O57" s="72">
        <f>+O56/6499308</f>
        <v>0.26440707226061605</v>
      </c>
      <c r="P57" s="73">
        <f>+P56/6499308</f>
        <v>0.26440707226061605</v>
      </c>
    </row>
    <row r="58" spans="2:16" ht="15.75">
      <c r="B58" s="38">
        <v>14</v>
      </c>
      <c r="C58" s="66" t="s">
        <v>63</v>
      </c>
      <c r="D58" s="71"/>
      <c r="E58" s="72"/>
      <c r="F58" s="73"/>
      <c r="G58" s="73"/>
      <c r="H58" s="73"/>
      <c r="I58" s="73"/>
      <c r="J58" s="74"/>
      <c r="K58" s="73"/>
      <c r="L58" s="73"/>
      <c r="M58" s="73"/>
      <c r="N58" s="73"/>
      <c r="O58" s="72"/>
      <c r="P58" s="73"/>
    </row>
    <row r="59" spans="2:16" ht="15.75">
      <c r="B59" s="38"/>
      <c r="C59" s="75" t="s">
        <v>64</v>
      </c>
      <c r="F59" s="76"/>
      <c r="G59" s="76"/>
      <c r="H59" s="76"/>
      <c r="I59" s="76"/>
      <c r="P59" s="76"/>
    </row>
    <row r="60" spans="2:17" ht="15.75">
      <c r="B60" s="38"/>
      <c r="C60" s="75" t="s">
        <v>65</v>
      </c>
      <c r="D60" s="71"/>
      <c r="E60" s="72"/>
      <c r="F60" s="77" t="s">
        <v>66</v>
      </c>
      <c r="G60" s="77" t="s">
        <v>66</v>
      </c>
      <c r="H60" s="77" t="s">
        <v>66</v>
      </c>
      <c r="I60" s="77" t="s">
        <v>66</v>
      </c>
      <c r="J60" s="78" t="s">
        <v>66</v>
      </c>
      <c r="K60" s="77" t="s">
        <v>66</v>
      </c>
      <c r="L60" s="77" t="s">
        <v>66</v>
      </c>
      <c r="M60" s="77" t="s">
        <v>66</v>
      </c>
      <c r="N60" s="77" t="s">
        <v>66</v>
      </c>
      <c r="O60" s="79" t="s">
        <v>66</v>
      </c>
      <c r="P60" s="77" t="s">
        <v>66</v>
      </c>
      <c r="Q60" s="80"/>
    </row>
    <row r="61" spans="2:16" ht="20.25" customHeight="1">
      <c r="B61" s="38"/>
      <c r="C61" s="75" t="s">
        <v>67</v>
      </c>
      <c r="D61" s="71"/>
      <c r="E61" s="72"/>
      <c r="F61" s="73"/>
      <c r="G61" s="73"/>
      <c r="H61" s="73"/>
      <c r="I61" s="73"/>
      <c r="J61" s="74"/>
      <c r="K61" s="73"/>
      <c r="L61" s="73"/>
      <c r="M61" s="73"/>
      <c r="N61" s="63">
        <v>0</v>
      </c>
      <c r="O61" s="62">
        <v>0</v>
      </c>
      <c r="P61" s="63"/>
    </row>
    <row r="62" spans="2:16" ht="15.75">
      <c r="B62" s="38"/>
      <c r="C62" s="75" t="s">
        <v>68</v>
      </c>
      <c r="D62" s="71"/>
      <c r="E62" s="72"/>
      <c r="F62" s="77" t="s">
        <v>66</v>
      </c>
      <c r="G62" s="77" t="s">
        <v>66</v>
      </c>
      <c r="H62" s="77" t="s">
        <v>66</v>
      </c>
      <c r="I62" s="77" t="s">
        <v>66</v>
      </c>
      <c r="J62" s="78" t="s">
        <v>66</v>
      </c>
      <c r="K62" s="77" t="s">
        <v>66</v>
      </c>
      <c r="L62" s="77" t="s">
        <v>66</v>
      </c>
      <c r="M62" s="77" t="s">
        <v>66</v>
      </c>
      <c r="N62" s="77" t="s">
        <v>66</v>
      </c>
      <c r="O62" s="79" t="s">
        <v>66</v>
      </c>
      <c r="P62" s="77" t="s">
        <v>66</v>
      </c>
    </row>
    <row r="63" spans="2:16" ht="18" customHeight="1">
      <c r="B63" s="38"/>
      <c r="C63" s="75" t="s">
        <v>69</v>
      </c>
      <c r="D63" s="71"/>
      <c r="E63" s="72"/>
      <c r="F63" s="73"/>
      <c r="G63" s="73"/>
      <c r="H63" s="73"/>
      <c r="I63" s="73"/>
      <c r="J63" s="74"/>
      <c r="K63" s="73"/>
      <c r="L63" s="73"/>
      <c r="M63" s="73"/>
      <c r="N63" s="63">
        <v>0</v>
      </c>
      <c r="O63" s="62">
        <v>0</v>
      </c>
      <c r="P63" s="63"/>
    </row>
    <row r="64" spans="2:16" ht="15.75">
      <c r="B64" s="38"/>
      <c r="C64" s="75" t="s">
        <v>70</v>
      </c>
      <c r="D64" s="71"/>
      <c r="E64" s="72"/>
      <c r="F64" s="77" t="s">
        <v>66</v>
      </c>
      <c r="G64" s="77" t="s">
        <v>66</v>
      </c>
      <c r="H64" s="77" t="s">
        <v>66</v>
      </c>
      <c r="I64" s="77" t="s">
        <v>66</v>
      </c>
      <c r="J64" s="78" t="s">
        <v>66</v>
      </c>
      <c r="K64" s="77" t="s">
        <v>66</v>
      </c>
      <c r="L64" s="77" t="s">
        <v>66</v>
      </c>
      <c r="M64" s="77" t="s">
        <v>66</v>
      </c>
      <c r="N64" s="77" t="s">
        <v>66</v>
      </c>
      <c r="O64" s="79" t="s">
        <v>66</v>
      </c>
      <c r="P64" s="77" t="s">
        <v>66</v>
      </c>
    </row>
    <row r="65" spans="2:16" ht="15.75">
      <c r="B65" s="38"/>
      <c r="F65" s="76"/>
      <c r="G65" s="76"/>
      <c r="H65" s="76"/>
      <c r="I65" s="76"/>
      <c r="P65" s="76"/>
    </row>
    <row r="66" spans="2:16" ht="15.75">
      <c r="B66" s="38"/>
      <c r="C66" s="75" t="s">
        <v>71</v>
      </c>
      <c r="D66" s="71"/>
      <c r="E66" s="72"/>
      <c r="F66" s="73"/>
      <c r="G66" s="73"/>
      <c r="H66" s="73"/>
      <c r="I66" s="73"/>
      <c r="J66" s="74"/>
      <c r="K66" s="73"/>
      <c r="L66" s="73"/>
      <c r="M66" s="73"/>
      <c r="N66" s="73"/>
      <c r="O66" s="72"/>
      <c r="P66" s="73"/>
    </row>
    <row r="67" spans="2:19" ht="15.75">
      <c r="B67" s="38"/>
      <c r="C67" s="75" t="s">
        <v>72</v>
      </c>
      <c r="D67" s="67">
        <v>4780845</v>
      </c>
      <c r="E67" s="81">
        <v>4780845</v>
      </c>
      <c r="F67" s="82">
        <v>4780845</v>
      </c>
      <c r="G67" s="82">
        <v>4780845</v>
      </c>
      <c r="H67" s="82">
        <v>4780845</v>
      </c>
      <c r="I67" s="82">
        <v>4780845</v>
      </c>
      <c r="J67" s="74"/>
      <c r="K67" s="73"/>
      <c r="L67" s="69">
        <f>6449309-L56</f>
        <v>4730846</v>
      </c>
      <c r="M67" s="69">
        <f>6449309-M56</f>
        <v>4730846</v>
      </c>
      <c r="N67" s="69">
        <f>6499308-N56</f>
        <v>4780845</v>
      </c>
      <c r="O67" s="68">
        <f>6499308-O56</f>
        <v>4780845</v>
      </c>
      <c r="P67" s="69">
        <f>6499308-P56</f>
        <v>4780845</v>
      </c>
      <c r="S67" s="61">
        <f>4780845+N56</f>
        <v>6499308</v>
      </c>
    </row>
    <row r="68" spans="2:16" ht="18" customHeight="1">
      <c r="B68" s="38"/>
      <c r="C68" s="75" t="s">
        <v>73</v>
      </c>
      <c r="D68" s="71"/>
      <c r="E68" s="83"/>
      <c r="F68" s="84"/>
      <c r="G68" s="84"/>
      <c r="H68" s="84"/>
      <c r="I68" s="84"/>
      <c r="J68" s="74"/>
      <c r="K68" s="73"/>
      <c r="L68" s="73"/>
      <c r="M68" s="73"/>
      <c r="N68" s="73"/>
      <c r="O68" s="72"/>
      <c r="P68" s="73"/>
    </row>
    <row r="69" spans="2:16" ht="15.75">
      <c r="B69" s="38"/>
      <c r="C69" s="75" t="s">
        <v>74</v>
      </c>
      <c r="D69" s="71">
        <v>1</v>
      </c>
      <c r="E69" s="83">
        <v>1</v>
      </c>
      <c r="F69" s="84">
        <v>1</v>
      </c>
      <c r="G69" s="84">
        <v>1</v>
      </c>
      <c r="H69" s="84">
        <v>1</v>
      </c>
      <c r="I69" s="84">
        <v>1</v>
      </c>
      <c r="J69" s="74"/>
      <c r="K69" s="73"/>
      <c r="L69" s="73"/>
      <c r="M69" s="73"/>
      <c r="N69" s="73">
        <v>1</v>
      </c>
      <c r="O69" s="72">
        <v>1</v>
      </c>
      <c r="P69" s="73">
        <v>1</v>
      </c>
    </row>
    <row r="70" spans="2:16" ht="19.5" customHeight="1">
      <c r="B70" s="38"/>
      <c r="C70" s="75" t="s">
        <v>75</v>
      </c>
      <c r="D70" s="71">
        <v>0.7356</v>
      </c>
      <c r="E70" s="83">
        <v>0.7356</v>
      </c>
      <c r="F70" s="84">
        <v>0.7356</v>
      </c>
      <c r="G70" s="84">
        <v>0.7356</v>
      </c>
      <c r="H70" s="84">
        <v>0.7356</v>
      </c>
      <c r="I70" s="84">
        <v>0.7356</v>
      </c>
      <c r="J70" s="74"/>
      <c r="K70" s="73"/>
      <c r="L70" s="73"/>
      <c r="M70" s="73"/>
      <c r="N70" s="73">
        <f>+N67/6499305</f>
        <v>0.7355932672801169</v>
      </c>
      <c r="O70" s="72">
        <f>+O67/6499305</f>
        <v>0.7355932672801169</v>
      </c>
      <c r="P70" s="73">
        <f>+P67/6499305</f>
        <v>0.7355932672801169</v>
      </c>
    </row>
    <row r="71" spans="2:16" ht="15.75">
      <c r="B71" s="38"/>
      <c r="C71" s="75" t="s">
        <v>76</v>
      </c>
      <c r="D71" s="71"/>
      <c r="E71" s="72"/>
      <c r="F71" s="73"/>
      <c r="G71" s="73"/>
      <c r="H71" s="73"/>
      <c r="I71" s="73"/>
      <c r="J71" s="74"/>
      <c r="K71" s="73"/>
      <c r="L71" s="73"/>
      <c r="M71" s="73"/>
      <c r="N71" s="73"/>
      <c r="O71" s="72"/>
      <c r="P71" s="73"/>
    </row>
    <row r="72" spans="2:16" ht="15.75">
      <c r="B72" s="38"/>
      <c r="C72" s="66"/>
      <c r="D72" s="71"/>
      <c r="E72" s="72"/>
      <c r="F72" s="73"/>
      <c r="G72" s="73"/>
      <c r="H72" s="73"/>
      <c r="I72" s="73"/>
      <c r="J72" s="74"/>
      <c r="K72" s="73"/>
      <c r="L72" s="73"/>
      <c r="M72" s="73"/>
      <c r="N72" s="73"/>
      <c r="O72" s="72"/>
      <c r="P72" s="73"/>
    </row>
    <row r="73" spans="2:16" ht="15.75">
      <c r="B73" s="38"/>
      <c r="C73" s="66"/>
      <c r="D73" s="71"/>
      <c r="E73" s="72"/>
      <c r="F73" s="73"/>
      <c r="G73" s="73"/>
      <c r="H73" s="73"/>
      <c r="I73" s="73"/>
      <c r="J73" s="74"/>
      <c r="K73" s="73"/>
      <c r="L73" s="73"/>
      <c r="M73" s="73"/>
      <c r="N73" s="73"/>
      <c r="O73" s="72"/>
      <c r="P73" s="73"/>
    </row>
    <row r="74" spans="2:16" ht="16.5" thickBot="1">
      <c r="B74" s="85"/>
      <c r="C74" s="86"/>
      <c r="D74" s="87"/>
      <c r="E74" s="88"/>
      <c r="F74" s="89"/>
      <c r="G74" s="89"/>
      <c r="H74" s="89"/>
      <c r="I74" s="89"/>
      <c r="J74" s="87"/>
      <c r="K74" s="89"/>
      <c r="L74" s="89"/>
      <c r="M74" s="89"/>
      <c r="N74" s="89"/>
      <c r="O74" s="90"/>
      <c r="P74" s="89"/>
    </row>
    <row r="75" spans="2:17" ht="12" customHeight="1">
      <c r="B75" s="8"/>
      <c r="C75" s="8"/>
      <c r="D75" s="8"/>
      <c r="E75" s="8"/>
      <c r="F75" s="8"/>
      <c r="G75" s="8"/>
      <c r="H75" s="8"/>
      <c r="I75" s="8"/>
      <c r="J75" s="8"/>
      <c r="K75" s="8"/>
      <c r="L75" s="8"/>
      <c r="M75" s="8"/>
      <c r="N75" s="8"/>
      <c r="O75" s="8"/>
      <c r="P75" s="8"/>
      <c r="Q75" s="2"/>
    </row>
    <row r="76" spans="2:17" ht="15">
      <c r="B76" s="91" t="s">
        <v>77</v>
      </c>
      <c r="C76" s="92"/>
      <c r="D76" s="92"/>
      <c r="E76" s="92"/>
      <c r="F76" s="92"/>
      <c r="G76" s="92"/>
      <c r="H76" s="92"/>
      <c r="I76" s="92"/>
      <c r="J76" s="92"/>
      <c r="K76" s="92"/>
      <c r="L76" s="92"/>
      <c r="M76" s="92"/>
      <c r="N76" s="92"/>
      <c r="O76" s="92"/>
      <c r="P76" s="92"/>
      <c r="Q76" s="2"/>
    </row>
    <row r="77" spans="2:17" ht="10.5" customHeight="1">
      <c r="B77" s="92"/>
      <c r="C77" s="92"/>
      <c r="D77" s="92"/>
      <c r="E77" s="92"/>
      <c r="F77" s="92"/>
      <c r="G77" s="92"/>
      <c r="H77" s="92"/>
      <c r="I77" s="92"/>
      <c r="J77" s="92"/>
      <c r="K77" s="92"/>
      <c r="L77" s="92"/>
      <c r="M77" s="92"/>
      <c r="N77" s="92"/>
      <c r="O77" s="92"/>
      <c r="P77" s="92"/>
      <c r="Q77" s="2"/>
    </row>
    <row r="78" spans="2:17" ht="55.5" customHeight="1">
      <c r="B78" s="93" t="s">
        <v>78</v>
      </c>
      <c r="C78" s="94" t="s">
        <v>79</v>
      </c>
      <c r="D78" s="94"/>
      <c r="E78" s="94"/>
      <c r="F78" s="94"/>
      <c r="G78" s="94"/>
      <c r="H78" s="94"/>
      <c r="I78" s="94"/>
      <c r="J78" s="94"/>
      <c r="K78" s="94"/>
      <c r="L78" s="94"/>
      <c r="M78" s="94"/>
      <c r="N78" s="94"/>
      <c r="O78" s="94"/>
      <c r="P78" s="94"/>
      <c r="Q78" s="2"/>
    </row>
    <row r="79" spans="2:17" ht="12" customHeight="1">
      <c r="B79" s="93"/>
      <c r="C79" s="95"/>
      <c r="D79" s="95"/>
      <c r="E79" s="95"/>
      <c r="F79" s="95"/>
      <c r="G79" s="95"/>
      <c r="H79" s="95"/>
      <c r="I79" s="95"/>
      <c r="J79" s="95"/>
      <c r="K79" s="95"/>
      <c r="L79" s="95"/>
      <c r="M79" s="95"/>
      <c r="N79" s="95"/>
      <c r="O79" s="95"/>
      <c r="P79" s="95"/>
      <c r="Q79" s="2"/>
    </row>
    <row r="80" spans="2:17" ht="40.5" customHeight="1">
      <c r="B80" s="93" t="s">
        <v>80</v>
      </c>
      <c r="C80" s="94" t="s">
        <v>81</v>
      </c>
      <c r="D80" s="94"/>
      <c r="E80" s="94"/>
      <c r="F80" s="94"/>
      <c r="G80" s="94"/>
      <c r="H80" s="94"/>
      <c r="I80" s="94"/>
      <c r="J80" s="94"/>
      <c r="K80" s="94"/>
      <c r="L80" s="94"/>
      <c r="M80" s="94"/>
      <c r="N80" s="94"/>
      <c r="O80" s="94"/>
      <c r="P80" s="94"/>
      <c r="Q80" s="2"/>
    </row>
    <row r="81" spans="2:17" ht="18">
      <c r="B81" s="93"/>
      <c r="C81" s="96"/>
      <c r="D81" s="96"/>
      <c r="E81" s="96"/>
      <c r="F81" s="96"/>
      <c r="G81" s="96"/>
      <c r="H81" s="96"/>
      <c r="I81" s="96"/>
      <c r="J81" s="96"/>
      <c r="K81" s="96"/>
      <c r="L81" s="96"/>
      <c r="M81" s="96"/>
      <c r="N81" s="96"/>
      <c r="O81" s="96"/>
      <c r="P81" s="96"/>
      <c r="Q81" s="2"/>
    </row>
    <row r="82" spans="2:17" ht="77.25" customHeight="1">
      <c r="B82" s="93" t="s">
        <v>82</v>
      </c>
      <c r="C82" s="94" t="s">
        <v>83</v>
      </c>
      <c r="D82" s="94"/>
      <c r="E82" s="94"/>
      <c r="F82" s="94"/>
      <c r="G82" s="94"/>
      <c r="H82" s="94"/>
      <c r="I82" s="94"/>
      <c r="J82" s="94"/>
      <c r="K82" s="94"/>
      <c r="L82" s="94"/>
      <c r="M82" s="94"/>
      <c r="N82" s="94"/>
      <c r="O82" s="94"/>
      <c r="P82" s="94"/>
      <c r="Q82" s="2"/>
    </row>
    <row r="83" spans="2:17" ht="18">
      <c r="B83" s="93"/>
      <c r="C83" s="94"/>
      <c r="D83" s="94"/>
      <c r="E83" s="94"/>
      <c r="F83" s="94"/>
      <c r="G83" s="94"/>
      <c r="H83" s="94"/>
      <c r="I83" s="94"/>
      <c r="J83" s="96"/>
      <c r="K83" s="96"/>
      <c r="L83" s="96"/>
      <c r="M83" s="96"/>
      <c r="N83" s="96"/>
      <c r="O83" s="96"/>
      <c r="P83" s="96"/>
      <c r="Q83" s="2"/>
    </row>
    <row r="84" spans="2:17" ht="38.25" customHeight="1">
      <c r="B84" s="93" t="s">
        <v>84</v>
      </c>
      <c r="C84" s="94" t="s">
        <v>85</v>
      </c>
      <c r="D84" s="94"/>
      <c r="E84" s="94"/>
      <c r="F84" s="94"/>
      <c r="G84" s="94"/>
      <c r="H84" s="94"/>
      <c r="I84" s="94"/>
      <c r="J84" s="94"/>
      <c r="K84" s="94"/>
      <c r="L84" s="94"/>
      <c r="M84" s="94"/>
      <c r="N84" s="94"/>
      <c r="O84" s="94"/>
      <c r="P84" s="94"/>
      <c r="Q84" s="2"/>
    </row>
    <row r="85" spans="2:17" ht="16.5" customHeight="1">
      <c r="B85" s="92"/>
      <c r="C85" s="97"/>
      <c r="D85" s="97"/>
      <c r="E85" s="97"/>
      <c r="F85" s="97"/>
      <c r="G85" s="97"/>
      <c r="H85" s="97"/>
      <c r="I85" s="97"/>
      <c r="J85" s="97"/>
      <c r="K85" s="97"/>
      <c r="L85" s="97"/>
      <c r="M85" s="97"/>
      <c r="N85" s="97"/>
      <c r="O85" s="97"/>
      <c r="P85" s="97"/>
      <c r="Q85" s="2"/>
    </row>
    <row r="86" spans="2:17" ht="18">
      <c r="B86" s="93" t="s">
        <v>86</v>
      </c>
      <c r="C86" s="94" t="s">
        <v>87</v>
      </c>
      <c r="D86" s="94"/>
      <c r="E86" s="94"/>
      <c r="F86" s="94"/>
      <c r="G86" s="94"/>
      <c r="H86" s="94"/>
      <c r="I86" s="94"/>
      <c r="J86" s="94"/>
      <c r="K86" s="94"/>
      <c r="L86" s="94"/>
      <c r="M86" s="94"/>
      <c r="N86" s="94"/>
      <c r="O86" s="94"/>
      <c r="P86" s="94"/>
      <c r="Q86" s="2"/>
    </row>
    <row r="87" spans="2:17" ht="18">
      <c r="B87" s="93"/>
      <c r="C87" s="96"/>
      <c r="D87" s="96"/>
      <c r="E87" s="96"/>
      <c r="F87" s="96"/>
      <c r="G87" s="96"/>
      <c r="H87" s="96"/>
      <c r="I87" s="96"/>
      <c r="J87" s="96"/>
      <c r="K87" s="96"/>
      <c r="L87" s="96"/>
      <c r="M87" s="96"/>
      <c r="N87" s="96"/>
      <c r="O87" s="96"/>
      <c r="P87" s="96"/>
      <c r="Q87" s="2"/>
    </row>
    <row r="88" spans="2:17" ht="42" customHeight="1">
      <c r="B88" s="93" t="s">
        <v>88</v>
      </c>
      <c r="C88" s="98" t="s">
        <v>89</v>
      </c>
      <c r="D88" s="98"/>
      <c r="E88" s="98"/>
      <c r="F88" s="98"/>
      <c r="G88" s="98"/>
      <c r="H88" s="98"/>
      <c r="I88" s="98"/>
      <c r="J88" s="98"/>
      <c r="K88" s="98"/>
      <c r="L88" s="98"/>
      <c r="M88" s="98"/>
      <c r="N88" s="98"/>
      <c r="O88" s="98"/>
      <c r="P88" s="98"/>
      <c r="Q88" s="2"/>
    </row>
    <row r="89" spans="2:19" ht="18.75" customHeight="1">
      <c r="B89" s="8"/>
      <c r="C89" s="8"/>
      <c r="D89" s="8"/>
      <c r="E89" s="8"/>
      <c r="F89" s="99" t="s">
        <v>90</v>
      </c>
      <c r="G89" s="99"/>
      <c r="H89" s="99"/>
      <c r="I89" s="99"/>
      <c r="J89" s="8"/>
      <c r="K89" s="8"/>
      <c r="L89" s="100" t="s">
        <v>91</v>
      </c>
      <c r="M89" s="100"/>
      <c r="N89" s="100"/>
      <c r="O89" s="100"/>
      <c r="P89" s="100"/>
      <c r="Q89" s="100"/>
      <c r="R89" s="100"/>
      <c r="S89" s="100"/>
    </row>
    <row r="90" spans="2:19" ht="18.75">
      <c r="B90" s="8"/>
      <c r="C90" s="101"/>
      <c r="D90" s="101"/>
      <c r="E90" s="101"/>
      <c r="F90" s="101"/>
      <c r="G90" s="101"/>
      <c r="H90" s="101"/>
      <c r="I90" s="101"/>
      <c r="J90" s="101"/>
      <c r="K90" s="101"/>
      <c r="L90" s="101"/>
      <c r="M90" s="101"/>
      <c r="N90" s="101"/>
      <c r="O90" s="101"/>
      <c r="P90" s="101"/>
      <c r="Q90" s="100"/>
      <c r="R90" s="100"/>
      <c r="S90" s="100"/>
    </row>
    <row r="91" spans="2:19" ht="13.5" customHeight="1">
      <c r="B91" s="8"/>
      <c r="C91" s="8"/>
      <c r="D91" s="8"/>
      <c r="E91" s="8"/>
      <c r="F91" s="8"/>
      <c r="G91" s="8"/>
      <c r="H91" s="8"/>
      <c r="I91" s="8"/>
      <c r="J91" s="8"/>
      <c r="K91" s="8"/>
      <c r="L91" s="100"/>
      <c r="M91" s="100"/>
      <c r="N91" s="100"/>
      <c r="O91" s="100"/>
      <c r="P91" s="100"/>
      <c r="Q91" s="100"/>
      <c r="R91" s="100"/>
      <c r="S91" s="100"/>
    </row>
    <row r="92" spans="2:19" ht="13.5" customHeight="1">
      <c r="B92" s="8"/>
      <c r="C92" s="8"/>
      <c r="D92" s="8"/>
      <c r="E92" s="8"/>
      <c r="F92" s="8"/>
      <c r="G92" s="8"/>
      <c r="H92" s="8"/>
      <c r="I92" s="8"/>
      <c r="J92" s="8"/>
      <c r="K92" s="8"/>
      <c r="L92" s="100"/>
      <c r="M92" s="100"/>
      <c r="N92" s="100"/>
      <c r="O92" s="100"/>
      <c r="P92" s="100"/>
      <c r="Q92" s="100"/>
      <c r="R92" s="100"/>
      <c r="S92" s="100"/>
    </row>
    <row r="93" spans="2:11" ht="18.75">
      <c r="B93" s="8"/>
      <c r="C93" s="8"/>
      <c r="D93" s="99" t="s">
        <v>92</v>
      </c>
      <c r="E93" s="99"/>
      <c r="F93" s="99"/>
      <c r="G93" s="99"/>
      <c r="H93" s="99"/>
      <c r="I93" s="99"/>
      <c r="J93" s="99"/>
      <c r="K93" s="99"/>
    </row>
    <row r="94" spans="2:11" ht="18.75">
      <c r="B94" s="8"/>
      <c r="C94" s="102" t="s">
        <v>93</v>
      </c>
      <c r="D94" s="99" t="s">
        <v>94</v>
      </c>
      <c r="E94" s="99"/>
      <c r="F94" s="99"/>
      <c r="G94" s="99"/>
      <c r="H94" s="99"/>
      <c r="I94" s="99"/>
      <c r="J94" s="99"/>
      <c r="K94" s="99"/>
    </row>
    <row r="95" spans="1:16" ht="15">
      <c r="A95" s="101"/>
      <c r="B95" s="8"/>
      <c r="C95" s="8"/>
      <c r="D95" s="8"/>
      <c r="E95" s="8"/>
      <c r="F95" s="8"/>
      <c r="G95" s="8"/>
      <c r="H95" s="8"/>
      <c r="I95" s="8"/>
      <c r="J95" s="8"/>
      <c r="K95" s="8"/>
      <c r="L95" s="8"/>
      <c r="M95" s="8"/>
      <c r="N95" s="8"/>
      <c r="O95" s="8"/>
      <c r="P95" s="8"/>
    </row>
  </sheetData>
  <mergeCells count="14">
    <mergeCell ref="D93:K93"/>
    <mergeCell ref="D94:K94"/>
    <mergeCell ref="C84:P84"/>
    <mergeCell ref="C86:P86"/>
    <mergeCell ref="C88:P88"/>
    <mergeCell ref="F89:I89"/>
    <mergeCell ref="C78:P78"/>
    <mergeCell ref="C80:P80"/>
    <mergeCell ref="C82:P82"/>
    <mergeCell ref="C83:I83"/>
    <mergeCell ref="B3:P3"/>
    <mergeCell ref="B4:P4"/>
    <mergeCell ref="B17:P17"/>
    <mergeCell ref="B18:P1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2009-11-02T09:18:03Z</dcterms:created>
  <dcterms:modified xsi:type="dcterms:W3CDTF">2009-11-02T09:19:06Z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ies>
</file>